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E70B" lockStructure="1"/>
  <bookViews>
    <workbookView xWindow="5265" yWindow="585" windowWidth="16170" windowHeight="12195"/>
  </bookViews>
  <sheets>
    <sheet name="Tabelle1" sheetId="1" r:id="rId1"/>
    <sheet name="Grundlagen" sheetId="2" state="hidden" r:id="rId2"/>
    <sheet name="Tabelle2" sheetId="3" r:id="rId3"/>
  </sheets>
  <calcPr calcId="145621"/>
</workbook>
</file>

<file path=xl/calcChain.xml><?xml version="1.0" encoding="utf-8"?>
<calcChain xmlns="http://schemas.openxmlformats.org/spreadsheetml/2006/main">
  <c r="D137" i="2" l="1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O7" i="2"/>
  <c r="O8" i="2"/>
  <c r="O9" i="2"/>
  <c r="O10" i="2"/>
  <c r="O11" i="2"/>
  <c r="O12" i="2"/>
  <c r="O13" i="2"/>
  <c r="O14" i="2"/>
  <c r="O15" i="2"/>
  <c r="O6" i="2"/>
  <c r="M5" i="2"/>
  <c r="C5" i="1"/>
  <c r="A39" i="2"/>
  <c r="A38" i="2"/>
  <c r="A37" i="2"/>
  <c r="D125" i="2"/>
  <c r="D113" i="2"/>
  <c r="G4" i="1" l="1"/>
  <c r="M2" i="1"/>
  <c r="J4" i="1" l="1"/>
  <c r="D5" i="1"/>
  <c r="D8" i="1"/>
  <c r="E8" i="1" s="1"/>
  <c r="F5" i="1"/>
  <c r="A49" i="2"/>
  <c r="D9" i="1" l="1"/>
  <c r="E9" i="1" s="1"/>
  <c r="D6" i="1" l="1"/>
  <c r="E6" i="1" s="1"/>
  <c r="D7" i="1"/>
  <c r="E7" i="1" s="1"/>
  <c r="D10" i="1"/>
  <c r="E10" i="1" s="1"/>
  <c r="G5" i="1"/>
  <c r="G6" i="1"/>
  <c r="G7" i="1"/>
  <c r="G8" i="1"/>
  <c r="G9" i="1"/>
  <c r="G10" i="1"/>
  <c r="A50" i="2"/>
  <c r="L4" i="1" s="1"/>
  <c r="D53" i="2"/>
  <c r="D101" i="2"/>
  <c r="D41" i="2"/>
  <c r="D89" i="2"/>
  <c r="D29" i="2"/>
  <c r="D77" i="2"/>
  <c r="D65" i="2"/>
  <c r="D17" i="2"/>
  <c r="D5" i="2"/>
  <c r="F10" i="1"/>
  <c r="F9" i="1"/>
  <c r="F8" i="1"/>
  <c r="F7" i="1"/>
  <c r="F6" i="1"/>
  <c r="F4" i="1"/>
  <c r="H10" i="1" l="1"/>
  <c r="J10" i="1" s="1"/>
  <c r="A56" i="2" s="1"/>
  <c r="L10" i="1" s="1"/>
  <c r="M10" i="1" s="1"/>
  <c r="H9" i="1"/>
  <c r="H8" i="1"/>
  <c r="H7" i="1"/>
  <c r="E5" i="1"/>
  <c r="H5" i="1" s="1"/>
  <c r="H6" i="1"/>
  <c r="J7" i="1" l="1"/>
  <c r="I7" i="1" s="1"/>
  <c r="J8" i="1"/>
  <c r="I8" i="1" s="1"/>
  <c r="J9" i="1"/>
  <c r="I9" i="1" s="1"/>
  <c r="I10" i="1"/>
  <c r="J6" i="1"/>
  <c r="A52" i="2" s="1"/>
  <c r="L6" i="1" s="1"/>
  <c r="M4" i="1"/>
  <c r="C15" i="1" l="1"/>
  <c r="B15" i="1"/>
  <c r="I6" i="1"/>
  <c r="M6" i="1"/>
  <c r="J5" i="1"/>
  <c r="I5" i="1" s="1"/>
  <c r="B21" i="1"/>
  <c r="C21" i="1"/>
  <c r="A55" i="2"/>
  <c r="A51" i="2" l="1"/>
  <c r="L5" i="1" s="1"/>
  <c r="L9" i="1"/>
  <c r="M9" i="1" s="1"/>
  <c r="B17" i="1"/>
  <c r="C17" i="1"/>
  <c r="F17" i="1" s="1"/>
  <c r="A54" i="2"/>
  <c r="L8" i="1" s="1"/>
  <c r="A53" i="2"/>
  <c r="L7" i="1" s="1"/>
  <c r="F15" i="1"/>
  <c r="D15" i="1"/>
  <c r="D21" i="1"/>
  <c r="E21" i="1" s="1"/>
  <c r="F21" i="1"/>
  <c r="M5" i="1" l="1"/>
  <c r="B16" i="1" s="1"/>
  <c r="M8" i="1"/>
  <c r="D17" i="1"/>
  <c r="E18" i="1" s="1"/>
  <c r="M7" i="1"/>
  <c r="E16" i="1"/>
  <c r="E15" i="1"/>
  <c r="C16" i="1" l="1"/>
  <c r="F16" i="1" s="1"/>
  <c r="B19" i="1"/>
  <c r="C19" i="1"/>
  <c r="F19" i="1" s="1"/>
  <c r="C18" i="1"/>
  <c r="F18" i="1" s="1"/>
  <c r="B18" i="1"/>
  <c r="C20" i="1"/>
  <c r="B20" i="1"/>
  <c r="D16" i="1" l="1"/>
  <c r="E17" i="1" s="1"/>
  <c r="D19" i="1"/>
  <c r="E20" i="1" s="1"/>
  <c r="D18" i="1"/>
  <c r="E19" i="1" s="1"/>
  <c r="D20" i="1"/>
  <c r="F20" i="1"/>
</calcChain>
</file>

<file path=xl/comments1.xml><?xml version="1.0" encoding="utf-8"?>
<comments xmlns="http://schemas.openxmlformats.org/spreadsheetml/2006/main">
  <authors>
    <author>Dieter Willeke</author>
  </authors>
  <commentList>
    <comment ref="B2" authorId="0">
      <text>
        <r>
          <rPr>
            <sz val="9"/>
            <color indexed="81"/>
            <rFont val="Arial"/>
            <family val="2"/>
          </rPr>
          <t xml:space="preserve">
Auswahl der Entgeltgruppe nach iGZ Tarif.</t>
        </r>
      </text>
    </comment>
    <comment ref="D2" authorId="0">
      <text>
        <r>
          <rPr>
            <sz val="9"/>
            <color indexed="81"/>
            <rFont val="Arial"/>
            <family val="2"/>
          </rPr>
          <t xml:space="preserve">
Auswahl des TV BZ.</t>
        </r>
      </text>
    </comment>
    <comment ref="G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Eingabe des Vergleichlohns br./Std. ohne Zulagen oder sonstige Extras.</t>
        </r>
      </text>
    </comment>
    <comment ref="J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Auswahl der Deckelung bei 90% oder 100%.</t>
        </r>
      </text>
    </comment>
    <comment ref="A4" authorId="0">
      <text>
        <r>
          <rPr>
            <sz val="9"/>
            <color indexed="81"/>
            <rFont val="Arial"/>
            <family val="2"/>
          </rPr>
          <t xml:space="preserve">
Eigabe des Startdatums des Mitarbeiters ( m/w/d ).</t>
        </r>
      </text>
    </comment>
    <comment ref="K4" authorId="0">
      <text>
        <r>
          <rPr>
            <sz val="9"/>
            <color indexed="81"/>
            <rFont val="Arial"/>
            <family val="2"/>
          </rPr>
          <t xml:space="preserve">
Falls keine AZ bis zur Deckelung gewünscht ist, kann hier ein anderer Betrag eingetragen werden.
Dieser darf von € 0,00 bis max. zum Betrag der Spalte L (gleiche Zeile) betragen.
Falls </t>
        </r>
        <r>
          <rPr>
            <b/>
            <i/>
            <u/>
            <sz val="9"/>
            <color indexed="81"/>
            <rFont val="Arial"/>
            <family val="2"/>
          </rPr>
          <t>keine</t>
        </r>
        <r>
          <rPr>
            <sz val="9"/>
            <color indexed="81"/>
            <rFont val="Arial"/>
            <family val="2"/>
          </rPr>
          <t xml:space="preserve"> AZ gewünscht wird muss der Wert </t>
        </r>
        <r>
          <rPr>
            <b/>
            <sz val="9"/>
            <color indexed="81"/>
            <rFont val="Arial"/>
            <family val="2"/>
          </rPr>
          <t>0,001</t>
        </r>
        <r>
          <rPr>
            <sz val="9"/>
            <color indexed="81"/>
            <rFont val="Arial"/>
            <family val="2"/>
          </rPr>
          <t xml:space="preserve"> eingetragen werden. Diese Werte werden </t>
        </r>
        <r>
          <rPr>
            <u val="double"/>
            <sz val="9"/>
            <color indexed="81"/>
            <rFont val="Arial"/>
            <family val="2"/>
          </rPr>
          <t>doppelt unterstrichen</t>
        </r>
        <r>
          <rPr>
            <sz val="9"/>
            <color indexed="81"/>
            <rFont val="Arial"/>
            <family val="2"/>
          </rPr>
          <t xml:space="preserve"> markiert.
Höhere Beträge werden nicht in gänze berücksichtigt da die Deckelung des VL nicht überschritten werden darf.
Sie haben keinen Einfluss auf den Stundenlohn.</t>
        </r>
      </text>
    </comment>
    <comment ref="B14" authorId="0">
      <text>
        <r>
          <rPr>
            <sz val="9"/>
            <color indexed="81"/>
            <rFont val="Arial"/>
            <family val="2"/>
          </rPr>
          <t xml:space="preserve">
Lohn + Lohnnebenkosten sowie allg. Kosten z.B. für PSA, Vorsorgeuntersuchungen, ……!!! 
Pauschal = </t>
        </r>
        <r>
          <rPr>
            <b/>
            <sz val="9"/>
            <color indexed="81"/>
            <rFont val="Arial"/>
            <family val="2"/>
          </rPr>
          <t>1,65</t>
        </r>
        <r>
          <rPr>
            <sz val="9"/>
            <color indexed="81"/>
            <rFont val="Arial"/>
            <family val="2"/>
          </rPr>
          <t xml:space="preserve">
Die Kosten ( Miete, PKW, Gehälter, …!!! ) der einzelnen Niederlassungen werden hier nicht berücksichtigt.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
Faktor für Berechnung des SVS mit Ziel </t>
        </r>
        <r>
          <rPr>
            <b/>
            <u/>
            <sz val="9"/>
            <color indexed="81"/>
            <rFont val="Arial"/>
            <family val="2"/>
          </rPr>
          <t>2,00++</t>
        </r>
        <r>
          <rPr>
            <sz val="9"/>
            <color indexed="81"/>
            <rFont val="Arial"/>
            <family val="2"/>
          </rPr>
          <t xml:space="preserve">.
Achtung: Unter </t>
        </r>
        <r>
          <rPr>
            <b/>
            <sz val="9"/>
            <color indexed="81"/>
            <rFont val="Arial"/>
            <family val="2"/>
          </rPr>
          <t>1,80</t>
        </r>
        <r>
          <rPr>
            <sz val="9"/>
            <color indexed="81"/>
            <rFont val="Arial"/>
            <family val="2"/>
          </rPr>
          <t xml:space="preserve"> nur in Absprache mit GF.</t>
        </r>
      </text>
    </comment>
    <comment ref="E14" authorId="0">
      <text>
        <r>
          <rPr>
            <sz val="9"/>
            <color indexed="81"/>
            <rFont val="Arial"/>
            <family val="2"/>
          </rPr>
          <t xml:space="preserve">
Auswahl der zu erwartenden Stunden eines Ø Monats im Kundenbetrieb.</t>
        </r>
      </text>
    </comment>
  </commentList>
</comments>
</file>

<file path=xl/sharedStrings.xml><?xml version="1.0" encoding="utf-8"?>
<sst xmlns="http://schemas.openxmlformats.org/spreadsheetml/2006/main" count="106" uniqueCount="54">
  <si>
    <t>Wert der EG</t>
  </si>
  <si>
    <t>Start / Einsatzbeginn</t>
  </si>
  <si>
    <t>Branchen- zuschlags- stufe (BZ)</t>
  </si>
  <si>
    <t>vollendete Zeit (Monate)</t>
  </si>
  <si>
    <t>BZ in Faktor</t>
  </si>
  <si>
    <t>BZ gem. Tarif</t>
  </si>
  <si>
    <t>AZ bis Deckelung des VL</t>
  </si>
  <si>
    <t>2a</t>
  </si>
  <si>
    <t>2b</t>
  </si>
  <si>
    <t xml:space="preserve">Deckelung </t>
  </si>
  <si>
    <t>Std. Monat</t>
  </si>
  <si>
    <t>EG</t>
  </si>
  <si>
    <t>Wert</t>
  </si>
  <si>
    <t>TV BZ ME</t>
  </si>
  <si>
    <t>TV BZ TB</t>
  </si>
  <si>
    <t>TV BZ Druck - gewerblich</t>
  </si>
  <si>
    <t>TV BZ PE - gewerblich</t>
  </si>
  <si>
    <t>TV BZ Kautschuck</t>
  </si>
  <si>
    <t>TV BZ PPK</t>
  </si>
  <si>
    <t>TV BZ Kunststoff</t>
  </si>
  <si>
    <t>TV BZ HK</t>
  </si>
  <si>
    <t>TV BZ Chemie</t>
  </si>
  <si>
    <t>Master-Tabelle</t>
  </si>
  <si>
    <t>6 Wochen</t>
  </si>
  <si>
    <t>4 Wochen</t>
  </si>
  <si>
    <t>Monatszahlen</t>
  </si>
  <si>
    <t>Umsatz Ø Monat</t>
  </si>
  <si>
    <t>Stufe</t>
  </si>
  <si>
    <t>I</t>
  </si>
  <si>
    <t>II</t>
  </si>
  <si>
    <t>III</t>
  </si>
  <si>
    <t>IV</t>
  </si>
  <si>
    <t>V</t>
  </si>
  <si>
    <t>VI</t>
  </si>
  <si>
    <r>
      <t xml:space="preserve">EG
= </t>
    </r>
    <r>
      <rPr>
        <b/>
        <sz val="11"/>
        <rFont val="Arial"/>
        <family val="2"/>
      </rPr>
      <t>→</t>
    </r>
  </si>
  <si>
    <t>Berechnung der Stufen nach Branchenzuschlagsregeln (BZ)</t>
  </si>
  <si>
    <r>
      <t xml:space="preserve">TV BZ
= </t>
    </r>
    <r>
      <rPr>
        <b/>
        <sz val="11"/>
        <rFont val="Arial"/>
        <family val="2"/>
      </rPr>
      <t>→</t>
    </r>
  </si>
  <si>
    <r>
      <t xml:space="preserve">Deckelung in % 
bei </t>
    </r>
    <r>
      <rPr>
        <b/>
        <sz val="11"/>
        <rFont val="Arial"/>
        <family val="2"/>
      </rPr>
      <t>→</t>
    </r>
  </si>
  <si>
    <r>
      <t xml:space="preserve">Deckelung in € 
bei </t>
    </r>
    <r>
      <rPr>
        <b/>
        <sz val="11"/>
        <rFont val="Arial"/>
        <family val="2"/>
      </rPr>
      <t>→</t>
    </r>
  </si>
  <si>
    <t>AZ wenn Einzelre-gelung</t>
  </si>
  <si>
    <t>Ab 
Datum</t>
  </si>
  <si>
    <t>BZ
in %</t>
  </si>
  <si>
    <t>RG 1/ Std.</t>
  </si>
  <si>
    <t>RG 1 Ø Monat</t>
  </si>
  <si>
    <t>Ziel min.
€ 4,00</t>
  </si>
  <si>
    <t>TV BZ KS über Tage</t>
  </si>
  <si>
    <t>TV BZ KS unter Tage</t>
  </si>
  <si>
    <t>TV BZ Eisenbahn</t>
  </si>
  <si>
    <t>tats. BZ bis zur Deckelung des VL</t>
  </si>
  <si>
    <r>
      <t xml:space="preserve">€/ VL/ Std. =  </t>
    </r>
    <r>
      <rPr>
        <b/>
        <sz val="11"/>
        <rFont val="Arial"/>
        <family val="2"/>
      </rPr>
      <t>→</t>
    </r>
  </si>
  <si>
    <t>Lohn
EG + BZ</t>
  </si>
  <si>
    <t>Lohn
br./ Std.</t>
  </si>
  <si>
    <t>Faktor Kosten</t>
  </si>
  <si>
    <t>Faktor
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</si>
</sst>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u val="double"/>
      <sz val="9"/>
      <color indexed="81"/>
      <name val="Arial"/>
      <family val="2"/>
    </font>
    <font>
      <b/>
      <i/>
      <u/>
      <sz val="9"/>
      <color indexed="81"/>
      <name val="Arial"/>
      <family val="2"/>
    </font>
    <font>
      <u/>
      <sz val="11"/>
      <name val="Calibri"/>
      <family val="2"/>
      <scheme val="minor"/>
    </font>
    <font>
      <b/>
      <u/>
      <sz val="9"/>
      <color indexed="8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5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3" borderId="14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</xf>
    <xf numFmtId="0" fontId="0" fillId="0" borderId="0" xfId="0" applyProtection="1"/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1" fillId="9" borderId="4" xfId="1" applyNumberFormat="1" applyFont="1" applyFill="1" applyBorder="1" applyAlignment="1" applyProtection="1">
      <alignment horizontal="center" vertical="center"/>
    </xf>
    <xf numFmtId="2" fontId="4" fillId="7" borderId="6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/>
    </xf>
    <xf numFmtId="2" fontId="1" fillId="9" borderId="5" xfId="0" applyNumberFormat="1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2" fontId="4" fillId="0" borderId="5" xfId="1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1" fillId="9" borderId="2" xfId="0" applyNumberFormat="1" applyFont="1" applyFill="1" applyBorder="1" applyAlignment="1" applyProtection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2" fontId="11" fillId="0" borderId="19" xfId="0" applyNumberFormat="1" applyFont="1" applyBorder="1" applyAlignment="1" applyProtection="1">
      <alignment horizontal="center" vertical="center"/>
    </xf>
    <xf numFmtId="2" fontId="11" fillId="4" borderId="9" xfId="0" applyNumberFormat="1" applyFont="1" applyFill="1" applyBorder="1" applyAlignment="1" applyProtection="1">
      <alignment horizontal="center" vertical="center"/>
    </xf>
    <xf numFmtId="2" fontId="0" fillId="4" borderId="5" xfId="0" applyNumberFormat="1" applyFill="1" applyBorder="1" applyAlignment="1" applyProtection="1">
      <alignment horizontal="center" vertical="center"/>
    </xf>
    <xf numFmtId="2" fontId="11" fillId="0" borderId="9" xfId="0" applyNumberFormat="1" applyFon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0" fontId="2" fillId="0" borderId="0" xfId="0" applyFont="1" applyProtection="1"/>
    <xf numFmtId="2" fontId="4" fillId="7" borderId="28" xfId="0" applyNumberFormat="1" applyFont="1" applyFill="1" applyBorder="1" applyAlignment="1" applyProtection="1">
      <alignment horizontal="center" vertical="center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Fill="1" applyBorder="1" applyAlignment="1" applyProtection="1">
      <alignment horizontal="center" vertical="center"/>
    </xf>
    <xf numFmtId="1" fontId="5" fillId="4" borderId="29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2" fontId="0" fillId="4" borderId="27" xfId="0" applyNumberFormat="1" applyFill="1" applyBorder="1" applyAlignment="1" applyProtection="1">
      <alignment horizontal="center" vertical="center"/>
    </xf>
    <xf numFmtId="2" fontId="0" fillId="0" borderId="31" xfId="0" applyNumberFormat="1" applyBorder="1" applyAlignment="1" applyProtection="1">
      <alignment horizontal="center" vertical="center"/>
    </xf>
    <xf numFmtId="2" fontId="0" fillId="4" borderId="31" xfId="0" applyNumberFormat="1" applyFill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1" fillId="5" borderId="15" xfId="0" applyNumberFormat="1" applyFont="1" applyFill="1" applyBorder="1" applyAlignment="1" applyProtection="1">
      <alignment horizontal="center" vertical="center" wrapText="1"/>
    </xf>
    <xf numFmtId="2" fontId="1" fillId="5" borderId="32" xfId="0" applyNumberFormat="1" applyFont="1" applyFill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/>
    </xf>
    <xf numFmtId="2" fontId="0" fillId="0" borderId="33" xfId="0" applyNumberFormat="1" applyBorder="1" applyAlignment="1" applyProtection="1">
      <alignment horizontal="center" vertical="center"/>
    </xf>
    <xf numFmtId="2" fontId="0" fillId="4" borderId="10" xfId="0" applyNumberFormat="1" applyFill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vertical="center" wrapText="1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2" fontId="0" fillId="0" borderId="0" xfId="0" applyNumberFormat="1" applyProtection="1"/>
    <xf numFmtId="0" fontId="17" fillId="0" borderId="35" xfId="0" applyFont="1" applyBorder="1" applyAlignment="1" applyProtection="1">
      <alignment horizontal="center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 vertical="center"/>
    </xf>
    <xf numFmtId="2" fontId="0" fillId="4" borderId="13" xfId="0" applyNumberFormat="1" applyFill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8" fillId="0" borderId="4" xfId="1" applyNumberFormat="1" applyFont="1" applyFill="1" applyBorder="1" applyAlignment="1" applyProtection="1">
      <alignment horizontal="center" vertical="center"/>
    </xf>
    <xf numFmtId="2" fontId="8" fillId="4" borderId="5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2" fontId="4" fillId="2" borderId="4" xfId="1" applyNumberFormat="1" applyFont="1" applyFill="1" applyBorder="1" applyAlignment="1" applyProtection="1">
      <alignment horizontal="center" vertical="center"/>
      <protection locked="0"/>
    </xf>
    <xf numFmtId="2" fontId="4" fillId="2" borderId="5" xfId="1" applyNumberFormat="1" applyFont="1" applyFill="1" applyBorder="1" applyAlignment="1" applyProtection="1">
      <alignment horizontal="center" vertical="center"/>
      <protection locked="0"/>
    </xf>
    <xf numFmtId="2" fontId="4" fillId="2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24" xfId="0" applyFont="1" applyBorder="1" applyAlignment="1" applyProtection="1">
      <alignment horizontal="right" wrapText="1"/>
    </xf>
    <xf numFmtId="2" fontId="6" fillId="7" borderId="17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right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2" fontId="1" fillId="8" borderId="30" xfId="0" applyNumberFormat="1" applyFont="1" applyFill="1" applyBorder="1" applyAlignment="1" applyProtection="1">
      <alignment horizontal="center" vertical="center"/>
    </xf>
    <xf numFmtId="2" fontId="1" fillId="8" borderId="29" xfId="0" applyNumberFormat="1" applyFont="1" applyFill="1" applyBorder="1" applyAlignment="1" applyProtection="1">
      <alignment horizontal="center" vertical="center"/>
    </xf>
    <xf numFmtId="2" fontId="1" fillId="8" borderId="32" xfId="0" applyNumberFormat="1" applyFont="1" applyFill="1" applyBorder="1" applyAlignment="1" applyProtection="1">
      <alignment horizontal="center" vertical="center"/>
    </xf>
    <xf numFmtId="2" fontId="0" fillId="0" borderId="4" xfId="2" applyNumberFormat="1" applyFont="1" applyBorder="1" applyAlignment="1" applyProtection="1">
      <alignment horizontal="center" vertical="center"/>
    </xf>
    <xf numFmtId="2" fontId="11" fillId="0" borderId="28" xfId="0" applyNumberFormat="1" applyFont="1" applyBorder="1" applyAlignment="1" applyProtection="1">
      <alignment horizontal="center"/>
    </xf>
    <xf numFmtId="2" fontId="0" fillId="4" borderId="5" xfId="2" applyNumberFormat="1" applyFont="1" applyFill="1" applyBorder="1" applyAlignment="1" applyProtection="1">
      <alignment horizontal="center" vertical="center"/>
    </xf>
    <xf numFmtId="2" fontId="11" fillId="4" borderId="6" xfId="0" applyNumberFormat="1" applyFont="1" applyFill="1" applyBorder="1" applyAlignment="1" applyProtection="1">
      <alignment horizontal="center"/>
    </xf>
    <xf numFmtId="2" fontId="0" fillId="0" borderId="5" xfId="2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/>
    </xf>
    <xf numFmtId="2" fontId="0" fillId="0" borderId="2" xfId="2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/>
    </xf>
  </cellXfs>
  <cellStyles count="3">
    <cellStyle name="Excel Built-in Normal" xfId="1"/>
    <cellStyle name="Komma" xfId="2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strike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619972123068415E-2"/>
          <c:y val="6.7030553337965801E-2"/>
          <c:w val="0.91851014357100969"/>
          <c:h val="0.651015982220590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Tabelle1!$G$3</c:f>
              <c:strCache>
                <c:ptCount val="1"/>
                <c:pt idx="0">
                  <c:v>Wert der EG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23947842696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Tabelle1!$G$4:$G$10</c:f>
              <c:numCache>
                <c:formatCode>0.00</c:formatCode>
                <c:ptCount val="7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  <c:pt idx="6">
                  <c:v>13.5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6-4E97-9BFF-33EBC2C3393A}"/>
            </c:ext>
          </c:extLst>
        </c:ser>
        <c:ser>
          <c:idx val="1"/>
          <c:order val="1"/>
          <c:tx>
            <c:strRef>
              <c:f>Tabelle1!$I$3</c:f>
              <c:strCache>
                <c:ptCount val="1"/>
                <c:pt idx="0">
                  <c:v>tats. BZ bis zur Deckelung des VL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39545007786659E-2"/>
                  <c:y val="-4.43688005693404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635288151264E-2"/>
                  <c:y val="1.69045130169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635288151264E-2"/>
                  <c:y val="2.253935068922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635288151368E-2"/>
                  <c:y val="1.126967534461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Tabelle1!$I$4:$I$10</c:f>
              <c:numCache>
                <c:formatCode>0.00</c:formatCode>
                <c:ptCount val="7"/>
                <c:pt idx="0">
                  <c:v>0</c:v>
                </c:pt>
                <c:pt idx="1">
                  <c:v>0.94500000000000028</c:v>
                </c:pt>
                <c:pt idx="2">
                  <c:v>1.2150000000000016</c:v>
                </c:pt>
                <c:pt idx="3">
                  <c:v>1.754999999999999</c:v>
                </c:pt>
                <c:pt idx="4">
                  <c:v>2.2949999999999982</c:v>
                </c:pt>
                <c:pt idx="5">
                  <c:v>2.3669999999999991</c:v>
                </c:pt>
                <c:pt idx="6">
                  <c:v>4.4550000000000018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6-4E97-9BFF-33EBC2C3393A}"/>
            </c:ext>
          </c:extLst>
        </c:ser>
        <c:ser>
          <c:idx val="2"/>
          <c:order val="2"/>
          <c:tx>
            <c:strRef>
              <c:f>Tabelle1!$L$3</c:f>
              <c:strCache>
                <c:ptCount val="1"/>
                <c:pt idx="0">
                  <c:v>AZ bis Deckelung des VL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239488010340324E-2"/>
                  <c:y val="-2.837384796409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3947842696594E-2"/>
                  <c:y val="-2.8423778393004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582741572752E-2"/>
                  <c:y val="-1.136951135720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Tabelle1!$L$4:$L$10</c:f>
              <c:numCache>
                <c:formatCode>0.00</c:formatCode>
                <c:ptCount val="7"/>
                <c:pt idx="0">
                  <c:v>2.3669999999999991</c:v>
                </c:pt>
                <c:pt idx="1">
                  <c:v>1.4219999999999988</c:v>
                </c:pt>
                <c:pt idx="2">
                  <c:v>1.1519999999999975</c:v>
                </c:pt>
                <c:pt idx="3">
                  <c:v>0.6120000000000001</c:v>
                </c:pt>
                <c:pt idx="4">
                  <c:v>7.2000000000000952E-2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E6-4E97-9BFF-33EBC2C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75"/>
        <c:shape val="cylinder"/>
        <c:axId val="374676480"/>
        <c:axId val="374711424"/>
        <c:axId val="0"/>
      </c:bar3DChart>
      <c:catAx>
        <c:axId val="37467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Branchenzuschlagsstufen (BZ)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74711424"/>
        <c:crosses val="autoZero"/>
        <c:auto val="1"/>
        <c:lblAlgn val="ctr"/>
        <c:lblOffset val="100"/>
        <c:noMultiLvlLbl val="0"/>
      </c:catAx>
      <c:valAx>
        <c:axId val="3747114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EURO</a:t>
                </a:r>
              </a:p>
            </c:rich>
          </c:tx>
          <c:layout>
            <c:manualLayout>
              <c:xMode val="edge"/>
              <c:yMode val="edge"/>
              <c:x val="9.163417561009659E-3"/>
              <c:y val="0.3182504521969599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74676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152182799920977E-2"/>
          <c:y val="0.89731496008361511"/>
          <c:w val="0.89999984302937164"/>
          <c:h val="7.9946017201981162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Arial" panose="020B0604020202020204" pitchFamily="34" charset="0"/>
        </a:defRPr>
      </a:pPr>
      <a:endParaRPr lang="de-DE"/>
    </a:p>
  </c:txPr>
  <c:printSettings>
    <c:headerFooter/>
    <c:pageMargins b="0" l="0" r="0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60612</xdr:colOff>
      <xdr:row>10</xdr:row>
      <xdr:rowOff>43295</xdr:rowOff>
    </xdr:from>
    <xdr:to>
      <xdr:col>12</xdr:col>
      <xdr:colOff>536863</xdr:colOff>
      <xdr:row>21</xdr:row>
      <xdr:rowOff>51953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43297</xdr:colOff>
      <xdr:row>21</xdr:row>
      <xdr:rowOff>16699</xdr:rowOff>
    </xdr:from>
    <xdr:ext cx="3983180" cy="1418854"/>
    <xdr:sp macro="" textlink="">
      <xdr:nvSpPr>
        <xdr:cNvPr id="2" name="Textfeld 1"/>
        <xdr:cNvSpPr txBox="1"/>
      </xdr:nvSpPr>
      <xdr:spPr>
        <a:xfrm>
          <a:off x="43297" y="5289467"/>
          <a:ext cx="3983180" cy="1418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Anleitung:</a:t>
          </a: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Diese Tabelle kann </a:t>
          </a:r>
          <a:r>
            <a:rPr lang="de-DE" sz="900" i="1" u="none">
              <a:latin typeface="Arial" panose="020B0604020202020204" pitchFamily="34" charset="0"/>
              <a:cs typeface="Arial" panose="020B0604020202020204" pitchFamily="34" charset="0"/>
            </a:rPr>
            <a:t>nicht alle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Besonderheiten darstellen. Sie soll eine Hilfe zur Kalkulation der einzelnen Stufen in den unterschiedlichen BZ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darstellen.</a:t>
          </a: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Bitte zunächst die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grauen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und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 b="0" i="0" u="none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Felder ausfüllen.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900" b="1" i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Felder in Spalte K können individuell verändert werden. Z.B. wenn in Stufe 0 und I eine Abacus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-Zulage gezahlt werden soll, sonst aber nicht. </a:t>
          </a: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 Hier bitte den Kommentar in K4 beachten. )</a:t>
          </a:r>
          <a:endParaRPr lang="de-DE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 ist die maximale Höhe bis zur Deckelung zu beachten.</a:t>
          </a:r>
        </a:p>
      </xdr:txBody>
    </xdr:sp>
    <xdr:clientData/>
  </xdr:oneCellAnchor>
  <xdr:oneCellAnchor>
    <xdr:from>
      <xdr:col>5</xdr:col>
      <xdr:colOff>687160</xdr:colOff>
      <xdr:row>21</xdr:row>
      <xdr:rowOff>58759</xdr:rowOff>
    </xdr:from>
    <xdr:ext cx="4520045" cy="1029812"/>
    <xdr:sp macro="" textlink="">
      <xdr:nvSpPr>
        <xdr:cNvPr id="4" name="Textfeld 3"/>
        <xdr:cNvSpPr txBox="1"/>
      </xdr:nvSpPr>
      <xdr:spPr>
        <a:xfrm>
          <a:off x="4041321" y="5331527"/>
          <a:ext cx="4520045" cy="1029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= Abacus Zulage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BZ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= Branchenzuschlag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EG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   = Entgeltgruppe nach iGZ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RG 1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Rohgewinn 1 = Gewinn vor Abzug der Niederlassungskosten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SVS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= Stundenverrechnungssatz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TV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Tarifvertrag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VL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Vergleichslohn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zoomScale="140" zoomScaleNormal="140" workbookViewId="0">
      <selection activeCell="P7" sqref="P7"/>
    </sheetView>
  </sheetViews>
  <sheetFormatPr baseColWidth="10" defaultRowHeight="15" x14ac:dyDescent="0.25"/>
  <cols>
    <col min="1" max="1" width="10.28515625" style="1" customWidth="1"/>
    <col min="2" max="3" width="10.42578125" style="1" customWidth="1"/>
    <col min="4" max="5" width="9.5703125" style="1" customWidth="1"/>
    <col min="6" max="6" width="10.28515625" style="1" customWidth="1"/>
    <col min="7" max="8" width="9.5703125" style="1" customWidth="1"/>
    <col min="9" max="9" width="11.42578125" style="1" customWidth="1"/>
    <col min="10" max="11" width="9.5703125" style="1" customWidth="1"/>
    <col min="12" max="12" width="10.140625" style="1" customWidth="1"/>
    <col min="13" max="13" width="9.5703125" style="1" customWidth="1"/>
    <col min="14" max="16384" width="11.42578125" style="1"/>
  </cols>
  <sheetData>
    <row r="1" spans="1:13" ht="27" thickBot="1" x14ac:dyDescent="0.45">
      <c r="A1" s="112" t="s">
        <v>35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</row>
    <row r="2" spans="1:13" ht="38.25" customHeight="1" thickBot="1" x14ac:dyDescent="0.3">
      <c r="A2" s="108" t="s">
        <v>34</v>
      </c>
      <c r="B2" s="65">
        <v>1</v>
      </c>
      <c r="C2" s="93" t="s">
        <v>36</v>
      </c>
      <c r="D2" s="121" t="s">
        <v>46</v>
      </c>
      <c r="E2" s="122"/>
      <c r="F2" s="109" t="s">
        <v>49</v>
      </c>
      <c r="G2" s="2">
        <v>17.63</v>
      </c>
      <c r="H2" s="123" t="s">
        <v>37</v>
      </c>
      <c r="I2" s="124"/>
      <c r="J2" s="66">
        <v>90</v>
      </c>
      <c r="K2" s="123" t="s">
        <v>38</v>
      </c>
      <c r="L2" s="124"/>
      <c r="M2" s="110">
        <f>G2/100*J2</f>
        <v>15.866999999999999</v>
      </c>
    </row>
    <row r="3" spans="1:13" ht="60.75" thickBot="1" x14ac:dyDescent="0.3">
      <c r="A3" s="32" t="s">
        <v>1</v>
      </c>
      <c r="B3" s="33" t="s">
        <v>2</v>
      </c>
      <c r="C3" s="33" t="s">
        <v>3</v>
      </c>
      <c r="D3" s="33" t="s">
        <v>41</v>
      </c>
      <c r="E3" s="33" t="s">
        <v>4</v>
      </c>
      <c r="F3" s="33" t="s">
        <v>40</v>
      </c>
      <c r="G3" s="33" t="s">
        <v>0</v>
      </c>
      <c r="H3" s="33" t="s">
        <v>5</v>
      </c>
      <c r="I3" s="33" t="s">
        <v>48</v>
      </c>
      <c r="J3" s="33" t="s">
        <v>50</v>
      </c>
      <c r="K3" s="33" t="s">
        <v>39</v>
      </c>
      <c r="L3" s="33" t="s">
        <v>6</v>
      </c>
      <c r="M3" s="34" t="s">
        <v>51</v>
      </c>
    </row>
    <row r="4" spans="1:13" x14ac:dyDescent="0.25">
      <c r="A4" s="115">
        <v>44896</v>
      </c>
      <c r="B4" s="96">
        <v>0</v>
      </c>
      <c r="C4" s="67"/>
      <c r="D4" s="35">
        <v>0</v>
      </c>
      <c r="E4" s="35">
        <v>0</v>
      </c>
      <c r="F4" s="36">
        <f>A4</f>
        <v>44896</v>
      </c>
      <c r="G4" s="125">
        <f>VLOOKUP($B$2,Grundlagen!$A$11:$B$20,2,0)</f>
        <v>13.5</v>
      </c>
      <c r="H4" s="37">
        <v>0</v>
      </c>
      <c r="I4" s="38">
        <v>0</v>
      </c>
      <c r="J4" s="101">
        <f>IF(G4+H4&lt;M2,G4+H4,M2)</f>
        <v>13.5</v>
      </c>
      <c r="K4" s="105">
        <v>0</v>
      </c>
      <c r="L4" s="76">
        <f>IF(K4=0,Grundlagen!A50,K4)</f>
        <v>2.3669999999999991</v>
      </c>
      <c r="M4" s="64">
        <f>IF(G4+H4+L4&gt;M2,M2,G4+H4+L4)</f>
        <v>15.866999999999999</v>
      </c>
    </row>
    <row r="5" spans="1:13" x14ac:dyDescent="0.25">
      <c r="A5" s="116"/>
      <c r="B5" s="97" t="s">
        <v>28</v>
      </c>
      <c r="C5" s="68" t="str">
        <f>VLOOKUP(D2,Grundlagen!A28:B39,2,0)</f>
        <v>6 Wochen</v>
      </c>
      <c r="D5" s="40">
        <f>VLOOKUP($B$2,Grundlagen!$M$6:$T$15,3,"FALSCH")</f>
        <v>7</v>
      </c>
      <c r="E5" s="41">
        <f>D5/100+1</f>
        <v>1.07</v>
      </c>
      <c r="F5" s="42">
        <f>IF(C5= "4 Wochen",A4+28,A4+42)</f>
        <v>44938</v>
      </c>
      <c r="G5" s="126">
        <f>VLOOKUP($B$2,Grundlagen!$A$11:$B$20,2,0)</f>
        <v>13.5</v>
      </c>
      <c r="H5" s="43">
        <f>G5*E5-G5</f>
        <v>0.94500000000000028</v>
      </c>
      <c r="I5" s="44">
        <f>IF(G5+H5&lt;M2,G5*E5-G5,J5-G5)</f>
        <v>0.94500000000000028</v>
      </c>
      <c r="J5" s="102">
        <f>IF(G5+H5&lt;M2,G5+H5,M2)</f>
        <v>14.445</v>
      </c>
      <c r="K5" s="106">
        <v>0</v>
      </c>
      <c r="L5" s="76">
        <f>IF(K5=0,Grundlagen!A51,K5)</f>
        <v>1.4219999999999988</v>
      </c>
      <c r="M5" s="39">
        <f>IF(G5+H5+L5&gt;M2,M2,G5+H5+L5)</f>
        <v>15.866999999999999</v>
      </c>
    </row>
    <row r="6" spans="1:13" x14ac:dyDescent="0.25">
      <c r="A6" s="116"/>
      <c r="B6" s="98" t="s">
        <v>29</v>
      </c>
      <c r="C6" s="69">
        <v>3</v>
      </c>
      <c r="D6" s="45">
        <f>VLOOKUP($B$2,Grundlagen!$M$6:$T$15,4,"FALSCH")</f>
        <v>9</v>
      </c>
      <c r="E6" s="46">
        <f t="shared" ref="E6:E10" si="0">D6/100+1</f>
        <v>1.0900000000000001</v>
      </c>
      <c r="F6" s="47">
        <f>DATE(YEAR(A4),MONTH(A4)+C6,DAY(A4))</f>
        <v>44986</v>
      </c>
      <c r="G6" s="126">
        <f>VLOOKUP($B$2,Grundlagen!$A$11:$B$20,2,0)</f>
        <v>13.5</v>
      </c>
      <c r="H6" s="48">
        <f t="shared" ref="H6:H10" si="1">G6*E6-G6</f>
        <v>1.2150000000000016</v>
      </c>
      <c r="I6" s="44">
        <f>IF(G6+H6&lt;M2,G6*E6-G6,J6-G6)</f>
        <v>1.2150000000000016</v>
      </c>
      <c r="J6" s="103">
        <f>IF(G6+H6&lt;M2,G6+H6,M2)</f>
        <v>14.715000000000002</v>
      </c>
      <c r="K6" s="106">
        <v>0</v>
      </c>
      <c r="L6" s="76">
        <f>IF(K6=0,Grundlagen!A52,K6)</f>
        <v>1.1519999999999975</v>
      </c>
      <c r="M6" s="39">
        <f>IF(G6+H6+L6&gt;M2,M2,G6+H6+L6)</f>
        <v>15.866999999999999</v>
      </c>
    </row>
    <row r="7" spans="1:13" x14ac:dyDescent="0.25">
      <c r="A7" s="116"/>
      <c r="B7" s="99" t="s">
        <v>30</v>
      </c>
      <c r="C7" s="68">
        <v>5</v>
      </c>
      <c r="D7" s="40">
        <f>VLOOKUP($B$2,Grundlagen!$M$6:$T$15,5,"FALSCH")</f>
        <v>13</v>
      </c>
      <c r="E7" s="41">
        <f t="shared" si="0"/>
        <v>1.1299999999999999</v>
      </c>
      <c r="F7" s="42">
        <f>DATE(YEAR(A4),MONTH(A4)+C7,DAY(A4))</f>
        <v>45047</v>
      </c>
      <c r="G7" s="126">
        <f>VLOOKUP($B$2,Grundlagen!$A$11:$B$20,2,0)</f>
        <v>13.5</v>
      </c>
      <c r="H7" s="43">
        <f t="shared" si="1"/>
        <v>1.754999999999999</v>
      </c>
      <c r="I7" s="44">
        <f>IF(G7+H7&lt;M2,G7*E7-G7,J7-G7)</f>
        <v>1.754999999999999</v>
      </c>
      <c r="J7" s="102">
        <f>IF(G7+H7&lt;M2,G7+H7,M2)</f>
        <v>15.254999999999999</v>
      </c>
      <c r="K7" s="106">
        <v>0</v>
      </c>
      <c r="L7" s="76">
        <f>IF(K7=0,Grundlagen!A53,K7)</f>
        <v>0.6120000000000001</v>
      </c>
      <c r="M7" s="39">
        <f>IF(G7+H7+L7&gt;M2,M2,G7+H7+L7)</f>
        <v>15.866999999999999</v>
      </c>
    </row>
    <row r="8" spans="1:13" x14ac:dyDescent="0.25">
      <c r="A8" s="116"/>
      <c r="B8" s="98" t="s">
        <v>31</v>
      </c>
      <c r="C8" s="69">
        <v>7</v>
      </c>
      <c r="D8" s="45">
        <f>VLOOKUP($B$2,Grundlagen!$M$6:$T$15,6,"FALSCH")</f>
        <v>17</v>
      </c>
      <c r="E8" s="46">
        <f t="shared" si="0"/>
        <v>1.17</v>
      </c>
      <c r="F8" s="47">
        <f>DATE(YEAR(A4),MONTH(A4)+C8,DAY(A4))</f>
        <v>45108</v>
      </c>
      <c r="G8" s="126">
        <f>VLOOKUP($B$2,Grundlagen!$A$11:$B$20,2,0)</f>
        <v>13.5</v>
      </c>
      <c r="H8" s="48">
        <f t="shared" si="1"/>
        <v>2.2949999999999982</v>
      </c>
      <c r="I8" s="44">
        <f>IF(G8+H8&lt;M2,G8*E8-G8,J8-G8)</f>
        <v>2.2949999999999982</v>
      </c>
      <c r="J8" s="103">
        <f>IF(G8+H8&lt;M2,G8+H8,M2)</f>
        <v>15.794999999999998</v>
      </c>
      <c r="K8" s="106">
        <v>0</v>
      </c>
      <c r="L8" s="76">
        <f>IF(K8=0,Grundlagen!A54,K8)</f>
        <v>7.2000000000000952E-2</v>
      </c>
      <c r="M8" s="39">
        <f>IF(G8+H8+L8&gt;M2,M2,G8+H8+L8)</f>
        <v>15.866999999999999</v>
      </c>
    </row>
    <row r="9" spans="1:13" x14ac:dyDescent="0.25">
      <c r="A9" s="116"/>
      <c r="B9" s="99" t="s">
        <v>32</v>
      </c>
      <c r="C9" s="68">
        <v>9</v>
      </c>
      <c r="D9" s="40">
        <f>VLOOKUP($B$2,Grundlagen!$M$6:$T$15,7,"FALSCH")</f>
        <v>20</v>
      </c>
      <c r="E9" s="41">
        <f t="shared" si="0"/>
        <v>1.2</v>
      </c>
      <c r="F9" s="42">
        <f>DATE(YEAR(A4),MONTH(A4)+C9,DAY(A4))</f>
        <v>45170</v>
      </c>
      <c r="G9" s="126">
        <f>VLOOKUP($B$2,Grundlagen!$A$11:$B$20,2,0)</f>
        <v>13.5</v>
      </c>
      <c r="H9" s="43">
        <f t="shared" si="1"/>
        <v>2.6999999999999993</v>
      </c>
      <c r="I9" s="44">
        <f>IF(G9+H9&lt;M2,G9*E9-G9,J9-G9)</f>
        <v>2.3669999999999991</v>
      </c>
      <c r="J9" s="102">
        <f>IF(G9+H9&lt;M2,G9+H9,M2)</f>
        <v>15.866999999999999</v>
      </c>
      <c r="K9" s="106">
        <v>0</v>
      </c>
      <c r="L9" s="76">
        <f>IF(K9=0,Grundlagen!A55,K9)</f>
        <v>0</v>
      </c>
      <c r="M9" s="39">
        <f>IF(G9+H9+L9&gt;M2,M2,G9+H9+L9)</f>
        <v>15.866999999999999</v>
      </c>
    </row>
    <row r="10" spans="1:13" ht="15.75" thickBot="1" x14ac:dyDescent="0.3">
      <c r="A10" s="117"/>
      <c r="B10" s="100" t="s">
        <v>33</v>
      </c>
      <c r="C10" s="70">
        <v>15</v>
      </c>
      <c r="D10" s="49">
        <f>VLOOKUP($B$2,Grundlagen!$M$6:$T$15,8,"FALSCH")</f>
        <v>33</v>
      </c>
      <c r="E10" s="50">
        <f t="shared" si="0"/>
        <v>1.33</v>
      </c>
      <c r="F10" s="51">
        <f>DATE(YEAR(A4),MONTH(A4)+C10,DAY(A4))</f>
        <v>45352</v>
      </c>
      <c r="G10" s="127">
        <f>VLOOKUP($B$2,Grundlagen!$A$11:$B$20,2,0)</f>
        <v>13.5</v>
      </c>
      <c r="H10" s="52">
        <f t="shared" si="1"/>
        <v>4.4550000000000018</v>
      </c>
      <c r="I10" s="53">
        <f>IF(G10+H10&lt;H2,G10*E10-G10,J10-G10)</f>
        <v>4.4550000000000018</v>
      </c>
      <c r="J10" s="104">
        <f>IF(G10+H10&lt;G2,G10+H10,G2)</f>
        <v>17.63</v>
      </c>
      <c r="K10" s="107">
        <v>0</v>
      </c>
      <c r="L10" s="77">
        <f>IF(K10=0,Grundlagen!A56,K10)</f>
        <v>0</v>
      </c>
      <c r="M10" s="54">
        <f>IF(G10+H10+L10&gt;G2,G2,G10+H10+L10)</f>
        <v>17.63</v>
      </c>
    </row>
    <row r="11" spans="1:13" ht="6.75" customHeight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14.45" customHeight="1" thickBot="1" x14ac:dyDescent="0.3">
      <c r="A12" s="118" t="s">
        <v>25</v>
      </c>
      <c r="B12" s="119"/>
      <c r="C12" s="119"/>
      <c r="D12" s="119"/>
      <c r="E12" s="119"/>
      <c r="F12" s="120"/>
      <c r="G12" s="55"/>
      <c r="H12" s="55"/>
      <c r="I12" s="55"/>
      <c r="J12" s="55"/>
      <c r="K12" s="55"/>
      <c r="L12" s="55"/>
      <c r="M12" s="55"/>
    </row>
    <row r="13" spans="1:13" ht="30" customHeight="1" x14ac:dyDescent="0.25">
      <c r="A13" s="90"/>
      <c r="B13" s="83" t="s">
        <v>52</v>
      </c>
      <c r="C13" s="88" t="s">
        <v>53</v>
      </c>
      <c r="D13" s="83" t="s">
        <v>42</v>
      </c>
      <c r="E13" s="83" t="s">
        <v>43</v>
      </c>
      <c r="F13" s="85" t="s">
        <v>26</v>
      </c>
      <c r="G13" s="55"/>
      <c r="H13" s="55"/>
      <c r="I13" s="55"/>
      <c r="J13" s="55"/>
      <c r="K13" s="55"/>
      <c r="L13" s="55"/>
      <c r="M13" s="55"/>
    </row>
    <row r="14" spans="1:13" ht="31.5" customHeight="1" thickBot="1" x14ac:dyDescent="0.3">
      <c r="A14" s="111" t="s">
        <v>27</v>
      </c>
      <c r="B14" s="86">
        <v>1.65</v>
      </c>
      <c r="C14" s="87">
        <v>2</v>
      </c>
      <c r="D14" s="92" t="s">
        <v>44</v>
      </c>
      <c r="E14" s="89">
        <v>151.66999999999999</v>
      </c>
      <c r="F14" s="84"/>
      <c r="G14" s="55"/>
      <c r="H14" s="55"/>
      <c r="I14" s="55"/>
      <c r="J14" s="55"/>
      <c r="K14" s="55"/>
      <c r="L14" s="55"/>
      <c r="M14" s="55"/>
    </row>
    <row r="15" spans="1:13" ht="14.45" customHeight="1" x14ac:dyDescent="0.25">
      <c r="A15" s="71">
        <v>0</v>
      </c>
      <c r="B15" s="79">
        <f>M4*B14</f>
        <v>26.180549999999997</v>
      </c>
      <c r="C15" s="56">
        <f>M4*C14</f>
        <v>31.733999999999998</v>
      </c>
      <c r="D15" s="78">
        <f>C15-B15</f>
        <v>5.5534500000000016</v>
      </c>
      <c r="E15" s="128">
        <f>D15*E14</f>
        <v>842.29176150000012</v>
      </c>
      <c r="F15" s="129">
        <f>C15*E14</f>
        <v>4813.0957799999996</v>
      </c>
      <c r="G15" s="55"/>
      <c r="H15" s="55"/>
      <c r="I15" s="55"/>
      <c r="J15" s="55"/>
      <c r="K15" s="55"/>
      <c r="L15" s="55"/>
      <c r="M15" s="55"/>
    </row>
    <row r="16" spans="1:13" ht="14.45" customHeight="1" x14ac:dyDescent="0.25">
      <c r="A16" s="72" t="s">
        <v>28</v>
      </c>
      <c r="B16" s="80">
        <f>M5*B14</f>
        <v>26.180549999999997</v>
      </c>
      <c r="C16" s="57">
        <f>M5*C14</f>
        <v>31.733999999999998</v>
      </c>
      <c r="D16" s="58">
        <f>C16-B16</f>
        <v>5.5534500000000016</v>
      </c>
      <c r="E16" s="130">
        <f>D15*E14</f>
        <v>842.29176150000012</v>
      </c>
      <c r="F16" s="131">
        <f>C16*E14</f>
        <v>4813.0957799999996</v>
      </c>
      <c r="G16" s="55"/>
      <c r="H16" s="55"/>
      <c r="I16" s="55"/>
      <c r="J16" s="55"/>
      <c r="K16" s="55"/>
      <c r="L16" s="55"/>
      <c r="M16" s="55"/>
    </row>
    <row r="17" spans="1:13" ht="14.45" customHeight="1" x14ac:dyDescent="0.25">
      <c r="A17" s="73" t="s">
        <v>29</v>
      </c>
      <c r="B17" s="81">
        <f>M6*B14</f>
        <v>26.180549999999997</v>
      </c>
      <c r="C17" s="59">
        <f>M6*C14</f>
        <v>31.733999999999998</v>
      </c>
      <c r="D17" s="60">
        <f t="shared" ref="D17:D20" si="2">C17-B17</f>
        <v>5.5534500000000016</v>
      </c>
      <c r="E17" s="132">
        <f>D16*E14</f>
        <v>842.29176150000012</v>
      </c>
      <c r="F17" s="133">
        <f>C17*E14</f>
        <v>4813.0957799999996</v>
      </c>
      <c r="G17" s="55"/>
      <c r="H17" s="55"/>
      <c r="I17" s="55"/>
      <c r="J17" s="55"/>
      <c r="K17" s="55"/>
      <c r="L17" s="55"/>
      <c r="M17" s="55"/>
    </row>
    <row r="18" spans="1:13" ht="14.45" customHeight="1" x14ac:dyDescent="0.25">
      <c r="A18" s="74" t="s">
        <v>30</v>
      </c>
      <c r="B18" s="80">
        <f>M7*B14</f>
        <v>26.180549999999997</v>
      </c>
      <c r="C18" s="57">
        <f>M7*C14</f>
        <v>31.733999999999998</v>
      </c>
      <c r="D18" s="58">
        <f t="shared" si="2"/>
        <v>5.5534500000000016</v>
      </c>
      <c r="E18" s="130">
        <f>D17*E14</f>
        <v>842.29176150000012</v>
      </c>
      <c r="F18" s="131">
        <f>C18*E14</f>
        <v>4813.0957799999996</v>
      </c>
      <c r="G18" s="55"/>
      <c r="H18" s="55"/>
      <c r="I18" s="55"/>
      <c r="J18" s="55"/>
      <c r="K18" s="55"/>
      <c r="L18" s="55"/>
      <c r="M18" s="55"/>
    </row>
    <row r="19" spans="1:13" ht="14.45" customHeight="1" x14ac:dyDescent="0.25">
      <c r="A19" s="73" t="s">
        <v>31</v>
      </c>
      <c r="B19" s="81">
        <f>M8*B14</f>
        <v>26.180549999999997</v>
      </c>
      <c r="C19" s="59">
        <f>M8*C14</f>
        <v>31.733999999999998</v>
      </c>
      <c r="D19" s="60">
        <f t="shared" si="2"/>
        <v>5.5534500000000016</v>
      </c>
      <c r="E19" s="132">
        <f>D18*E14</f>
        <v>842.29176150000012</v>
      </c>
      <c r="F19" s="133">
        <f>C19*E14</f>
        <v>4813.0957799999996</v>
      </c>
      <c r="G19" s="55"/>
      <c r="H19" s="55"/>
      <c r="I19" s="55"/>
      <c r="J19" s="55"/>
      <c r="K19" s="55"/>
      <c r="L19" s="55"/>
      <c r="M19" s="55"/>
    </row>
    <row r="20" spans="1:13" ht="14.45" customHeight="1" x14ac:dyDescent="0.25">
      <c r="A20" s="74" t="s">
        <v>32</v>
      </c>
      <c r="B20" s="80">
        <f>M9*B14</f>
        <v>26.180549999999997</v>
      </c>
      <c r="C20" s="57">
        <f>M9*C14</f>
        <v>31.733999999999998</v>
      </c>
      <c r="D20" s="58">
        <f t="shared" si="2"/>
        <v>5.5534500000000016</v>
      </c>
      <c r="E20" s="130">
        <f>D19*E14</f>
        <v>842.29176150000012</v>
      </c>
      <c r="F20" s="131">
        <f>C20*E14</f>
        <v>4813.0957799999996</v>
      </c>
      <c r="G20" s="55"/>
      <c r="H20" s="55"/>
      <c r="I20" s="55"/>
      <c r="J20" s="55"/>
      <c r="K20" s="55"/>
      <c r="L20" s="55"/>
      <c r="M20" s="55"/>
    </row>
    <row r="21" spans="1:13" ht="14.45" customHeight="1" thickBot="1" x14ac:dyDescent="0.3">
      <c r="A21" s="75" t="s">
        <v>33</v>
      </c>
      <c r="B21" s="82">
        <f>M10*B14</f>
        <v>29.089499999999997</v>
      </c>
      <c r="C21" s="61">
        <f>M10*C14</f>
        <v>35.26</v>
      </c>
      <c r="D21" s="62">
        <f>C21-B21</f>
        <v>6.1705000000000005</v>
      </c>
      <c r="E21" s="134">
        <f>D21*E14</f>
        <v>935.87973499999998</v>
      </c>
      <c r="F21" s="135">
        <f>C21*E14</f>
        <v>5347.8841999999995</v>
      </c>
      <c r="G21" s="31"/>
      <c r="H21" s="31"/>
      <c r="I21" s="31"/>
      <c r="J21" s="31"/>
      <c r="K21" s="31"/>
      <c r="L21" s="31"/>
      <c r="M21" s="31"/>
    </row>
    <row r="22" spans="1:13" ht="14.45" customHeight="1" x14ac:dyDescent="0.25">
      <c r="A22" s="31"/>
      <c r="B22" s="31"/>
      <c r="C22" s="31"/>
      <c r="D22" s="9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4.45" customHeight="1" x14ac:dyDescent="0.25">
      <c r="A23" s="63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</sheetData>
  <sheetProtection password="E70B" sheet="1" objects="1" scenarios="1" selectLockedCells="1"/>
  <mergeCells count="6">
    <mergeCell ref="A1:M1"/>
    <mergeCell ref="A4:A10"/>
    <mergeCell ref="A12:F12"/>
    <mergeCell ref="D2:E2"/>
    <mergeCell ref="H2:I2"/>
    <mergeCell ref="K2:L2"/>
  </mergeCells>
  <conditionalFormatting sqref="K4:K10">
    <cfRule type="cellIs" dxfId="2" priority="3" operator="between">
      <formula>0.001</formula>
      <formula>0.999</formula>
    </cfRule>
  </conditionalFormatting>
  <conditionalFormatting sqref="D15:D21">
    <cfRule type="cellIs" dxfId="1" priority="2" operator="greaterThan">
      <formula>4</formula>
    </cfRule>
    <cfRule type="cellIs" dxfId="0" priority="1" operator="lessThan">
      <formula>3.99999999999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Grundlagen!$B$2:$B$3</xm:f>
          </x14:formula1>
          <xm:sqref>J2</xm:sqref>
        </x14:dataValidation>
        <x14:dataValidation type="list" allowBlank="1" showInputMessage="1" showErrorMessage="1">
          <x14:formula1>
            <xm:f>Grundlagen!$A$11:$A$20</xm:f>
          </x14:formula1>
          <xm:sqref>B2</xm:sqref>
        </x14:dataValidation>
        <x14:dataValidation type="list" allowBlank="1" showInputMessage="1" showErrorMessage="1">
          <x14:formula1>
            <xm:f>Grundlagen!$B$60:$B$65</xm:f>
          </x14:formula1>
          <xm:sqref>E14</xm:sqref>
        </x14:dataValidation>
        <x14:dataValidation type="list" allowBlank="1" showInputMessage="1" showErrorMessage="1">
          <x14:formula1>
            <xm:f>Grundlagen!$A$28:$A$39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7"/>
  <sheetViews>
    <sheetView zoomScale="70" zoomScaleNormal="70" workbookViewId="0">
      <selection activeCell="B11" sqref="B11:B20"/>
    </sheetView>
  </sheetViews>
  <sheetFormatPr baseColWidth="10" defaultRowHeight="15" x14ac:dyDescent="0.25"/>
  <cols>
    <col min="1" max="3" width="11.42578125" style="1"/>
    <col min="4" max="4" width="18.140625" style="1" customWidth="1"/>
    <col min="5" max="11" width="11.42578125" style="6"/>
    <col min="12" max="12" width="11.42578125" style="1"/>
    <col min="13" max="13" width="15.5703125" style="1" customWidth="1"/>
    <col min="14" max="16384" width="11.42578125" style="1"/>
  </cols>
  <sheetData>
    <row r="2" spans="1:20" x14ac:dyDescent="0.25">
      <c r="A2" s="1" t="s">
        <v>9</v>
      </c>
      <c r="B2" s="1">
        <v>90</v>
      </c>
      <c r="D2" s="5"/>
      <c r="F2" s="6" t="s">
        <v>13</v>
      </c>
      <c r="G2" s="6" t="s">
        <v>21</v>
      </c>
      <c r="H2" s="6" t="s">
        <v>14</v>
      </c>
      <c r="I2" s="6" t="s">
        <v>15</v>
      </c>
      <c r="J2" s="6" t="s">
        <v>16</v>
      </c>
      <c r="K2" s="6" t="s">
        <v>17</v>
      </c>
      <c r="L2" s="1" t="s">
        <v>18</v>
      </c>
      <c r="M2" s="1" t="s">
        <v>19</v>
      </c>
      <c r="N2" s="1" t="s">
        <v>20</v>
      </c>
      <c r="O2" s="1" t="s">
        <v>47</v>
      </c>
      <c r="P2" s="1" t="s">
        <v>45</v>
      </c>
      <c r="Q2" s="1" t="s">
        <v>46</v>
      </c>
    </row>
    <row r="3" spans="1:20" ht="14.45" x14ac:dyDescent="0.35">
      <c r="B3" s="1">
        <v>100</v>
      </c>
    </row>
    <row r="4" spans="1:20" ht="14.45" x14ac:dyDescent="0.35">
      <c r="M4" s="4" t="s">
        <v>22</v>
      </c>
    </row>
    <row r="5" spans="1:20" ht="14.45" x14ac:dyDescent="0.35">
      <c r="D5" s="7" t="str">
        <f>F2</f>
        <v>TV BZ ME</v>
      </c>
      <c r="E5" s="8">
        <v>0</v>
      </c>
      <c r="F5" s="8">
        <v>1</v>
      </c>
      <c r="G5" s="8">
        <v>2</v>
      </c>
      <c r="H5" s="8">
        <v>3</v>
      </c>
      <c r="I5" s="8">
        <v>4</v>
      </c>
      <c r="J5" s="8">
        <v>5</v>
      </c>
      <c r="K5" s="9">
        <v>6</v>
      </c>
      <c r="M5" s="10" t="str">
        <f>IF(Tabelle1!D2=Grundlagen!D5,"TV BZ ME",
IF(Tabelle1!D2=Grundlagen!D17,"TV BZ Chemie",
IF(Tabelle1!D2=D29,"TV BZ PE-gewerblich",
IF(Tabelle1!D2=D41,"TV BZ PPK",
IF(Tabelle1!D2=D53,"TV BZ HK",
IF(Tabelle1!D2=D65,"TV BZ TB",
IF(Tabelle1!D2=D77,"TV BZ Druck - gewerblich",
IF(Tabelle1!D2=D89,"TV BZ Kautschuck",
IF(Tabelle1!D2=D101,"TV BZ Kunststoff",
IF(Tabelle1!D2=D113,"TV BZ Eisenbahn",
IF(Tabelle1!D2=D125,"TV BZ KS über Tage",
IF(Tabelle1!D2=D137,"TV BZ KS unter Tage"))))))))))))</f>
        <v>TV BZ KS unter Tage</v>
      </c>
      <c r="N5" s="11">
        <v>0</v>
      </c>
      <c r="O5" s="11">
        <v>1</v>
      </c>
      <c r="P5" s="11">
        <v>2</v>
      </c>
      <c r="Q5" s="11">
        <v>3</v>
      </c>
      <c r="R5" s="11">
        <v>4</v>
      </c>
      <c r="S5" s="11">
        <v>5</v>
      </c>
      <c r="T5" s="12">
        <v>6</v>
      </c>
    </row>
    <row r="6" spans="1:20" x14ac:dyDescent="0.25">
      <c r="D6" s="13">
        <v>1</v>
      </c>
      <c r="E6" s="14"/>
      <c r="F6" s="14">
        <v>15</v>
      </c>
      <c r="G6" s="15">
        <v>20</v>
      </c>
      <c r="H6" s="15">
        <v>30</v>
      </c>
      <c r="I6" s="15">
        <v>45</v>
      </c>
      <c r="J6" s="15">
        <v>50</v>
      </c>
      <c r="K6" s="30">
        <v>65</v>
      </c>
      <c r="M6" s="17">
        <v>1</v>
      </c>
      <c r="N6" s="14"/>
      <c r="O6" s="14">
        <f>IF(Tabelle1!$D$2=Grundlagen!$D$5,F6,
IF(Tabelle1!$D$2=Grundlagen!$D$17,F18,
IF(Tabelle1!$D$2=$D$29,F30,
IF(Tabelle1!$D$2=$D$41,F42,
IF(Tabelle1!$D$2=$D$53,F54,
IF(Tabelle1!$D$2=$D$65,F66,
IF(Tabelle1!$D$2=$D$77,F78,
IF(Tabelle1!$D$2=$D$89,F90,
IF(Tabelle1!$D$2=$D$101,F102,
IF(Tabelle1!$D$2=$D$113,F114,
IF(Tabelle1!$D$2=$D$125,F126,
IF(Tabelle1!$D$2=$D$137,F138,))))))))))))</f>
        <v>7</v>
      </c>
      <c r="P6" s="14">
        <f>IF(Tabelle1!$D$2=Grundlagen!$D$5,G6,
IF(Tabelle1!$D$2=Grundlagen!$D$17,G18,
IF(Tabelle1!$D$2=$D$29,G30,
IF(Tabelle1!$D$2=$D$41,G42,
IF(Tabelle1!$D$2=$D$53,G54,
IF(Tabelle1!$D$2=$D$65,G66,
IF(Tabelle1!$D$2=$D$77,G78,
IF(Tabelle1!$D$2=$D$89,G90,
IF(Tabelle1!$D$2=$D$101,G102,
IF(Tabelle1!$D$2=$D$113,G114,
IF(Tabelle1!$D$2=$D$125,G126,
IF(Tabelle1!$D$2=$D$137,G138,))))))))))))</f>
        <v>9</v>
      </c>
      <c r="Q6" s="14">
        <f>IF(Tabelle1!$D$2=Grundlagen!$D$5,H6,
IF(Tabelle1!$D$2=Grundlagen!$D$17,H18,
IF(Tabelle1!$D$2=$D$29,H30,
IF(Tabelle1!$D$2=$D$41,H42,
IF(Tabelle1!$D$2=$D$53,H54,
IF(Tabelle1!$D$2=$D$65,H66,
IF(Tabelle1!$D$2=$D$77,H78,
IF(Tabelle1!$D$2=$D$89,H90,
IF(Tabelle1!$D$2=$D$101,H102,
IF(Tabelle1!$D$2=$D$113,H114,
IF(Tabelle1!$D$2=$D$125,H126,
IF(Tabelle1!$D$2=$D$137,H138,))))))))))))</f>
        <v>13</v>
      </c>
      <c r="R6" s="14">
        <f>IF(Tabelle1!$D$2=Grundlagen!$D$5,I6,
IF(Tabelle1!$D$2=Grundlagen!$D$17,I18,
IF(Tabelle1!$D$2=$D$29,I30,
IF(Tabelle1!$D$2=$D$41,I42,
IF(Tabelle1!$D$2=$D$53,I54,
IF(Tabelle1!$D$2=$D$65,I66,
IF(Tabelle1!$D$2=$D$77,I78,
IF(Tabelle1!$D$2=$D$89,I90,
IF(Tabelle1!$D$2=$D$101,I102,
IF(Tabelle1!$D$2=$D$113,I114,
IF(Tabelle1!$D$2=$D$125,I126,
IF(Tabelle1!$D$2=$D$137,I138,))))))))))))</f>
        <v>17</v>
      </c>
      <c r="S6" s="14">
        <f>IF(Tabelle1!$D$2=Grundlagen!$D$5,J6,
IF(Tabelle1!$D$2=Grundlagen!$D$17,J18,
IF(Tabelle1!$D$2=$D$29,J30,
IF(Tabelle1!$D$2=$D$41,J42,
IF(Tabelle1!$D$2=$D$53,J54,
IF(Tabelle1!$D$2=$D$65,J66,
IF(Tabelle1!$D$2=$D$77,J78,
IF(Tabelle1!$D$2=$D$89,J90,
IF(Tabelle1!$D$2=$D$101,J102,
IF(Tabelle1!$D$2=$D$113,J114,
IF(Tabelle1!$D$2=$D$125,J126,
IF(Tabelle1!$D$2=$D$137,J138,))))))))))))</f>
        <v>20</v>
      </c>
      <c r="T6" s="16">
        <f>IF(Tabelle1!$D$2=Grundlagen!$D$5,K6,
IF(Tabelle1!$D$2=Grundlagen!$D$17,K18,
IF(Tabelle1!$D$2=$D$29,K30,
IF(Tabelle1!$D$2=$D$41,K42,
IF(Tabelle1!$D$2=$D$53,K54,
IF(Tabelle1!$D$2=$D$65,K66,
IF(Tabelle1!$D$2=$D$77,K78,
IF(Tabelle1!$D$2=$D$89,K90,
IF(Tabelle1!$D$2=$D$101,K102,
IF(Tabelle1!$D$2=$D$113,K114,
IF(Tabelle1!$D$2=$D$125,K126,
IF(Tabelle1!$D$2=$D$137,K138,))))))))))))</f>
        <v>33</v>
      </c>
    </row>
    <row r="7" spans="1:20" ht="14.45" x14ac:dyDescent="0.35">
      <c r="D7" s="18" t="s">
        <v>7</v>
      </c>
      <c r="E7" s="14"/>
      <c r="F7" s="14">
        <v>15</v>
      </c>
      <c r="G7" s="15">
        <v>20</v>
      </c>
      <c r="H7" s="15">
        <v>30</v>
      </c>
      <c r="I7" s="15">
        <v>45</v>
      </c>
      <c r="J7" s="15">
        <v>50</v>
      </c>
      <c r="K7" s="16">
        <v>65</v>
      </c>
      <c r="M7" s="19" t="s">
        <v>7</v>
      </c>
      <c r="N7" s="14"/>
      <c r="O7" s="14">
        <f>IF(Tabelle1!$D$2=Grundlagen!$D$5,F7,
IF(Tabelle1!$D$2=Grundlagen!$D$17,F19,
IF(Tabelle1!$D$2=$D$29,F31,
IF(Tabelle1!$D$2=$D$41,F43,
IF(Tabelle1!$D$2=$D$53,F55,
IF(Tabelle1!$D$2=$D$65,F67,
IF(Tabelle1!$D$2=$D$77,F79,
IF(Tabelle1!$D$2=$D$89,F91,
IF(Tabelle1!$D$2=$D$101,F103,
IF(Tabelle1!$D$2=$D$113,F115,
IF(Tabelle1!$D$2=$D$125,F127,
IF(Tabelle1!$D$2=$D$137,F139,))))))))))))</f>
        <v>7</v>
      </c>
      <c r="P7" s="14">
        <f>IF(Tabelle1!$D$2=Grundlagen!$D$5,G7,
IF(Tabelle1!$D$2=Grundlagen!$D$17,G19,
IF(Tabelle1!$D$2=$D$29,G31,
IF(Tabelle1!$D$2=$D$41,G43,
IF(Tabelle1!$D$2=$D$53,G55,
IF(Tabelle1!$D$2=$D$65,G67,
IF(Tabelle1!$D$2=$D$77,G79,
IF(Tabelle1!$D$2=$D$89,G91,
IF(Tabelle1!$D$2=$D$101,G103,
IF(Tabelle1!$D$2=$D$113,G115,
IF(Tabelle1!$D$2=$D$125,G127,
IF(Tabelle1!$D$2=$D$137,G139,))))))))))))</f>
        <v>9</v>
      </c>
      <c r="Q7" s="14">
        <f>IF(Tabelle1!$D$2=Grundlagen!$D$5,H7,
IF(Tabelle1!$D$2=Grundlagen!$D$17,H19,
IF(Tabelle1!$D$2=$D$29,H31,
IF(Tabelle1!$D$2=$D$41,H43,
IF(Tabelle1!$D$2=$D$53,H55,
IF(Tabelle1!$D$2=$D$65,H67,
IF(Tabelle1!$D$2=$D$77,H79,
IF(Tabelle1!$D$2=$D$89,H91,
IF(Tabelle1!$D$2=$D$101,H103,
IF(Tabelle1!$D$2=$D$113,H115,
IF(Tabelle1!$D$2=$D$125,H127,
IF(Tabelle1!$D$2=$D$137,H139,))))))))))))</f>
        <v>13</v>
      </c>
      <c r="R7" s="14">
        <f>IF(Tabelle1!$D$2=Grundlagen!$D$5,I7,
IF(Tabelle1!$D$2=Grundlagen!$D$17,I19,
IF(Tabelle1!$D$2=$D$29,I31,
IF(Tabelle1!$D$2=$D$41,I43,
IF(Tabelle1!$D$2=$D$53,I55,
IF(Tabelle1!$D$2=$D$65,I67,
IF(Tabelle1!$D$2=$D$77,I79,
IF(Tabelle1!$D$2=$D$89,I91,
IF(Tabelle1!$D$2=$D$101,I103,
IF(Tabelle1!$D$2=$D$113,I115,
IF(Tabelle1!$D$2=$D$125,I127,
IF(Tabelle1!$D$2=$D$137,I139,))))))))))))</f>
        <v>17</v>
      </c>
      <c r="S7" s="14">
        <f>IF(Tabelle1!$D$2=Grundlagen!$D$5,J7,
IF(Tabelle1!$D$2=Grundlagen!$D$17,J19,
IF(Tabelle1!$D$2=$D$29,J31,
IF(Tabelle1!$D$2=$D$41,J43,
IF(Tabelle1!$D$2=$D$53,J55,
IF(Tabelle1!$D$2=$D$65,J67,
IF(Tabelle1!$D$2=$D$77,J79,
IF(Tabelle1!$D$2=$D$89,J91,
IF(Tabelle1!$D$2=$D$101,J103,
IF(Tabelle1!$D$2=$D$113,J115,
IF(Tabelle1!$D$2=$D$125,J127,
IF(Tabelle1!$D$2=$D$137,J139,))))))))))))</f>
        <v>20</v>
      </c>
      <c r="T7" s="16">
        <f>IF(Tabelle1!$D$2=Grundlagen!$D$5,K7,
IF(Tabelle1!$D$2=Grundlagen!$D$17,K19,
IF(Tabelle1!$D$2=$D$29,K31,
IF(Tabelle1!$D$2=$D$41,K43,
IF(Tabelle1!$D$2=$D$53,K55,
IF(Tabelle1!$D$2=$D$65,K67,
IF(Tabelle1!$D$2=$D$77,K79,
IF(Tabelle1!$D$2=$D$89,K91,
IF(Tabelle1!$D$2=$D$101,K103,
IF(Tabelle1!$D$2=$D$113,K115,
IF(Tabelle1!$D$2=$D$125,K127,
IF(Tabelle1!$D$2=$D$137,K139,))))))))))))</f>
        <v>33</v>
      </c>
    </row>
    <row r="8" spans="1:20" ht="14.45" x14ac:dyDescent="0.35">
      <c r="D8" s="18" t="s">
        <v>8</v>
      </c>
      <c r="E8" s="14"/>
      <c r="F8" s="14">
        <v>15</v>
      </c>
      <c r="G8" s="15">
        <v>20</v>
      </c>
      <c r="H8" s="15">
        <v>30</v>
      </c>
      <c r="I8" s="15">
        <v>45</v>
      </c>
      <c r="J8" s="15">
        <v>50</v>
      </c>
      <c r="K8" s="16">
        <v>65</v>
      </c>
      <c r="M8" s="19" t="s">
        <v>8</v>
      </c>
      <c r="N8" s="14"/>
      <c r="O8" s="14">
        <f>IF(Tabelle1!$D$2=Grundlagen!$D$5,F8,
IF(Tabelle1!$D$2=Grundlagen!$D$17,F20,
IF(Tabelle1!$D$2=$D$29,F32,
IF(Tabelle1!$D$2=$D$41,F44,
IF(Tabelle1!$D$2=$D$53,F56,
IF(Tabelle1!$D$2=$D$65,F68,
IF(Tabelle1!$D$2=$D$77,F80,
IF(Tabelle1!$D$2=$D$89,F92,
IF(Tabelle1!$D$2=$D$101,F104,
IF(Tabelle1!$D$2=$D$113,F116,
IF(Tabelle1!$D$2=$D$125,F128,
IF(Tabelle1!$D$2=$D$137,F140,))))))))))))</f>
        <v>7</v>
      </c>
      <c r="P8" s="14">
        <f>IF(Tabelle1!$D$2=Grundlagen!$D$5,G8,
IF(Tabelle1!$D$2=Grundlagen!$D$17,G20,
IF(Tabelle1!$D$2=$D$29,G32,
IF(Tabelle1!$D$2=$D$41,G44,
IF(Tabelle1!$D$2=$D$53,G56,
IF(Tabelle1!$D$2=$D$65,G68,
IF(Tabelle1!$D$2=$D$77,G80,
IF(Tabelle1!$D$2=$D$89,G92,
IF(Tabelle1!$D$2=$D$101,G104,
IF(Tabelle1!$D$2=$D$113,G116,
IF(Tabelle1!$D$2=$D$125,G128,
IF(Tabelle1!$D$2=$D$137,G140,))))))))))))</f>
        <v>9</v>
      </c>
      <c r="Q8" s="14">
        <f>IF(Tabelle1!$D$2=Grundlagen!$D$5,H8,
IF(Tabelle1!$D$2=Grundlagen!$D$17,H20,
IF(Tabelle1!$D$2=$D$29,H32,
IF(Tabelle1!$D$2=$D$41,H44,
IF(Tabelle1!$D$2=$D$53,H56,
IF(Tabelle1!$D$2=$D$65,H68,
IF(Tabelle1!$D$2=$D$77,H80,
IF(Tabelle1!$D$2=$D$89,H92,
IF(Tabelle1!$D$2=$D$101,H104,
IF(Tabelle1!$D$2=$D$113,H116,
IF(Tabelle1!$D$2=$D$125,H128,
IF(Tabelle1!$D$2=$D$137,H140,))))))))))))</f>
        <v>13</v>
      </c>
      <c r="R8" s="14">
        <f>IF(Tabelle1!$D$2=Grundlagen!$D$5,I8,
IF(Tabelle1!$D$2=Grundlagen!$D$17,I20,
IF(Tabelle1!$D$2=$D$29,I32,
IF(Tabelle1!$D$2=$D$41,I44,
IF(Tabelle1!$D$2=$D$53,I56,
IF(Tabelle1!$D$2=$D$65,I68,
IF(Tabelle1!$D$2=$D$77,I80,
IF(Tabelle1!$D$2=$D$89,I92,
IF(Tabelle1!$D$2=$D$101,I104,
IF(Tabelle1!$D$2=$D$113,I116,
IF(Tabelle1!$D$2=$D$125,I128,
IF(Tabelle1!$D$2=$D$137,I140,))))))))))))</f>
        <v>17</v>
      </c>
      <c r="S8" s="14">
        <f>IF(Tabelle1!$D$2=Grundlagen!$D$5,J8,
IF(Tabelle1!$D$2=Grundlagen!$D$17,J20,
IF(Tabelle1!$D$2=$D$29,J32,
IF(Tabelle1!$D$2=$D$41,J44,
IF(Tabelle1!$D$2=$D$53,J56,
IF(Tabelle1!$D$2=$D$65,J68,
IF(Tabelle1!$D$2=$D$77,J80,
IF(Tabelle1!$D$2=$D$89,J92,
IF(Tabelle1!$D$2=$D$101,J104,
IF(Tabelle1!$D$2=$D$113,J116,
IF(Tabelle1!$D$2=$D$125,J128,
IF(Tabelle1!$D$2=$D$137,J140,))))))))))))</f>
        <v>20</v>
      </c>
      <c r="T8" s="16">
        <f>IF(Tabelle1!$D$2=Grundlagen!$D$5,K8,
IF(Tabelle1!$D$2=Grundlagen!$D$17,K20,
IF(Tabelle1!$D$2=$D$29,K32,
IF(Tabelle1!$D$2=$D$41,K44,
IF(Tabelle1!$D$2=$D$53,K56,
IF(Tabelle1!$D$2=$D$65,K68,
IF(Tabelle1!$D$2=$D$77,K80,
IF(Tabelle1!$D$2=$D$89,K92,
IF(Tabelle1!$D$2=$D$101,K104,
IF(Tabelle1!$D$2=$D$113,K116,
IF(Tabelle1!$D$2=$D$125,K128,
IF(Tabelle1!$D$2=$D$137,K140,))))))))))))</f>
        <v>33</v>
      </c>
    </row>
    <row r="9" spans="1:20" ht="14.45" x14ac:dyDescent="0.35">
      <c r="D9" s="13">
        <v>3</v>
      </c>
      <c r="E9" s="14"/>
      <c r="F9" s="14">
        <v>15</v>
      </c>
      <c r="G9" s="15">
        <v>20</v>
      </c>
      <c r="H9" s="15">
        <v>30</v>
      </c>
      <c r="I9" s="15">
        <v>45</v>
      </c>
      <c r="J9" s="15">
        <v>50</v>
      </c>
      <c r="K9" s="16">
        <v>65</v>
      </c>
      <c r="M9" s="17">
        <v>3</v>
      </c>
      <c r="N9" s="14"/>
      <c r="O9" s="14">
        <f>IF(Tabelle1!$D$2=Grundlagen!$D$5,F9,
IF(Tabelle1!$D$2=Grundlagen!$D$17,F21,
IF(Tabelle1!$D$2=$D$29,F33,
IF(Tabelle1!$D$2=$D$41,F45,
IF(Tabelle1!$D$2=$D$53,F57,
IF(Tabelle1!$D$2=$D$65,F69,
IF(Tabelle1!$D$2=$D$77,F81,
IF(Tabelle1!$D$2=$D$89,F93,
IF(Tabelle1!$D$2=$D$101,F105,
IF(Tabelle1!$D$2=$D$113,F117,
IF(Tabelle1!$D$2=$D$125,F129,
IF(Tabelle1!$D$2=$D$137,F141,))))))))))))</f>
        <v>3</v>
      </c>
      <c r="P9" s="14">
        <f>IF(Tabelle1!$D$2=Grundlagen!$D$5,G9,
IF(Tabelle1!$D$2=Grundlagen!$D$17,G21,
IF(Tabelle1!$D$2=$D$29,G33,
IF(Tabelle1!$D$2=$D$41,G45,
IF(Tabelle1!$D$2=$D$53,G57,
IF(Tabelle1!$D$2=$D$65,G69,
IF(Tabelle1!$D$2=$D$77,G81,
IF(Tabelle1!$D$2=$D$89,G93,
IF(Tabelle1!$D$2=$D$101,G105,
IF(Tabelle1!$D$2=$D$113,G117,
IF(Tabelle1!$D$2=$D$125,G129,
IF(Tabelle1!$D$2=$D$137,G141,))))))))))))</f>
        <v>5</v>
      </c>
      <c r="Q9" s="14">
        <f>IF(Tabelle1!$D$2=Grundlagen!$D$5,H9,
IF(Tabelle1!$D$2=Grundlagen!$D$17,H21,
IF(Tabelle1!$D$2=$D$29,H33,
IF(Tabelle1!$D$2=$D$41,H45,
IF(Tabelle1!$D$2=$D$53,H57,
IF(Tabelle1!$D$2=$D$65,H69,
IF(Tabelle1!$D$2=$D$77,H81,
IF(Tabelle1!$D$2=$D$89,H93,
IF(Tabelle1!$D$2=$D$101,H105,
IF(Tabelle1!$D$2=$D$113,H117,
IF(Tabelle1!$D$2=$D$125,H129,
IF(Tabelle1!$D$2=$D$137,H141,))))))))))))</f>
        <v>7</v>
      </c>
      <c r="R9" s="14">
        <f>IF(Tabelle1!$D$2=Grundlagen!$D$5,I9,
IF(Tabelle1!$D$2=Grundlagen!$D$17,I21,
IF(Tabelle1!$D$2=$D$29,I33,
IF(Tabelle1!$D$2=$D$41,I45,
IF(Tabelle1!$D$2=$D$53,I57,
IF(Tabelle1!$D$2=$D$65,I69,
IF(Tabelle1!$D$2=$D$77,I81,
IF(Tabelle1!$D$2=$D$89,I93,
IF(Tabelle1!$D$2=$D$101,I105,
IF(Tabelle1!$D$2=$D$113,I117,
IF(Tabelle1!$D$2=$D$125,I129,
IF(Tabelle1!$D$2=$D$137,I141,))))))))))))</f>
        <v>9</v>
      </c>
      <c r="S9" s="14">
        <f>IF(Tabelle1!$D$2=Grundlagen!$D$5,J9,
IF(Tabelle1!$D$2=Grundlagen!$D$17,J21,
IF(Tabelle1!$D$2=$D$29,J33,
IF(Tabelle1!$D$2=$D$41,J45,
IF(Tabelle1!$D$2=$D$53,J57,
IF(Tabelle1!$D$2=$D$65,J69,
IF(Tabelle1!$D$2=$D$77,J81,
IF(Tabelle1!$D$2=$D$89,J93,
IF(Tabelle1!$D$2=$D$101,J105,
IF(Tabelle1!$D$2=$D$113,J117,
IF(Tabelle1!$D$2=$D$125,J129,
IF(Tabelle1!$D$2=$D$137,J141,))))))))))))</f>
        <v>11</v>
      </c>
      <c r="T9" s="16">
        <f>IF(Tabelle1!$D$2=Grundlagen!$D$5,K9,
IF(Tabelle1!$D$2=Grundlagen!$D$17,K21,
IF(Tabelle1!$D$2=$D$29,K33,
IF(Tabelle1!$D$2=$D$41,K45,
IF(Tabelle1!$D$2=$D$53,K57,
IF(Tabelle1!$D$2=$D$65,K69,
IF(Tabelle1!$D$2=$D$77,K81,
IF(Tabelle1!$D$2=$D$89,K93,
IF(Tabelle1!$D$2=$D$101,K105,
IF(Tabelle1!$D$2=$D$113,K117,
IF(Tabelle1!$D$2=$D$125,K129,
IF(Tabelle1!$D$2=$D$137,K141,))))))))))))</f>
        <v>36</v>
      </c>
    </row>
    <row r="10" spans="1:20" ht="14.45" x14ac:dyDescent="0.35">
      <c r="A10" s="1" t="s">
        <v>11</v>
      </c>
      <c r="B10" s="1" t="s">
        <v>12</v>
      </c>
      <c r="D10" s="13">
        <v>4</v>
      </c>
      <c r="E10" s="14"/>
      <c r="F10" s="14">
        <v>15</v>
      </c>
      <c r="G10" s="15">
        <v>20</v>
      </c>
      <c r="H10" s="15">
        <v>30</v>
      </c>
      <c r="I10" s="15">
        <v>45</v>
      </c>
      <c r="J10" s="15">
        <v>50</v>
      </c>
      <c r="K10" s="16">
        <v>65</v>
      </c>
      <c r="M10" s="17">
        <v>4</v>
      </c>
      <c r="N10" s="14"/>
      <c r="O10" s="14">
        <f>IF(Tabelle1!$D$2=Grundlagen!$D$5,F10,
IF(Tabelle1!$D$2=Grundlagen!$D$17,F22,
IF(Tabelle1!$D$2=$D$29,F34,
IF(Tabelle1!$D$2=$D$41,F46,
IF(Tabelle1!$D$2=$D$53,F58,
IF(Tabelle1!$D$2=$D$65,F70,
IF(Tabelle1!$D$2=$D$77,F82,
IF(Tabelle1!$D$2=$D$89,F94,
IF(Tabelle1!$D$2=$D$101,F106,
IF(Tabelle1!$D$2=$D$113,F118,
IF(Tabelle1!$D$2=$D$125,F130,
IF(Tabelle1!$D$2=$D$137,F142,))))))))))))</f>
        <v>3</v>
      </c>
      <c r="P10" s="14">
        <f>IF(Tabelle1!$D$2=Grundlagen!$D$5,G10,
IF(Tabelle1!$D$2=Grundlagen!$D$17,G22,
IF(Tabelle1!$D$2=$D$29,G34,
IF(Tabelle1!$D$2=$D$41,G46,
IF(Tabelle1!$D$2=$D$53,G58,
IF(Tabelle1!$D$2=$D$65,G70,
IF(Tabelle1!$D$2=$D$77,G82,
IF(Tabelle1!$D$2=$D$89,G94,
IF(Tabelle1!$D$2=$D$101,G106,
IF(Tabelle1!$D$2=$D$113,G118,
IF(Tabelle1!$D$2=$D$125,G130,
IF(Tabelle1!$D$2=$D$137,G142,))))))))))))</f>
        <v>5</v>
      </c>
      <c r="Q10" s="14">
        <f>IF(Tabelle1!$D$2=Grundlagen!$D$5,H10,
IF(Tabelle1!$D$2=Grundlagen!$D$17,H22,
IF(Tabelle1!$D$2=$D$29,H34,
IF(Tabelle1!$D$2=$D$41,H46,
IF(Tabelle1!$D$2=$D$53,H58,
IF(Tabelle1!$D$2=$D$65,H70,
IF(Tabelle1!$D$2=$D$77,H82,
IF(Tabelle1!$D$2=$D$89,H94,
IF(Tabelle1!$D$2=$D$101,H106,
IF(Tabelle1!$D$2=$D$113,H118,
IF(Tabelle1!$D$2=$D$125,H130,
IF(Tabelle1!$D$2=$D$137,H142,))))))))))))</f>
        <v>7</v>
      </c>
      <c r="R10" s="14">
        <f>IF(Tabelle1!$D$2=Grundlagen!$D$5,I10,
IF(Tabelle1!$D$2=Grundlagen!$D$17,I22,
IF(Tabelle1!$D$2=$D$29,I34,
IF(Tabelle1!$D$2=$D$41,I46,
IF(Tabelle1!$D$2=$D$53,I58,
IF(Tabelle1!$D$2=$D$65,I70,
IF(Tabelle1!$D$2=$D$77,I82,
IF(Tabelle1!$D$2=$D$89,I94,
IF(Tabelle1!$D$2=$D$101,I106,
IF(Tabelle1!$D$2=$D$113,I118,
IF(Tabelle1!$D$2=$D$125,I130,
IF(Tabelle1!$D$2=$D$137,I142,))))))))))))</f>
        <v>9</v>
      </c>
      <c r="S10" s="14">
        <f>IF(Tabelle1!$D$2=Grundlagen!$D$5,J10,
IF(Tabelle1!$D$2=Grundlagen!$D$17,J22,
IF(Tabelle1!$D$2=$D$29,J34,
IF(Tabelle1!$D$2=$D$41,J46,
IF(Tabelle1!$D$2=$D$53,J58,
IF(Tabelle1!$D$2=$D$65,J70,
IF(Tabelle1!$D$2=$D$77,J82,
IF(Tabelle1!$D$2=$D$89,J94,
IF(Tabelle1!$D$2=$D$101,J106,
IF(Tabelle1!$D$2=$D$113,J118,
IF(Tabelle1!$D$2=$D$125,J130,
IF(Tabelle1!$D$2=$D$137,J142,))))))))))))</f>
        <v>11</v>
      </c>
      <c r="T10" s="16">
        <f>IF(Tabelle1!$D$2=Grundlagen!$D$5,K10,
IF(Tabelle1!$D$2=Grundlagen!$D$17,K22,
IF(Tabelle1!$D$2=$D$29,K34,
IF(Tabelle1!$D$2=$D$41,K46,
IF(Tabelle1!$D$2=$D$53,K58,
IF(Tabelle1!$D$2=$D$65,K70,
IF(Tabelle1!$D$2=$D$77,K82,
IF(Tabelle1!$D$2=$D$89,K94,
IF(Tabelle1!$D$2=$D$101,K106,
IF(Tabelle1!$D$2=$D$113,K118,
IF(Tabelle1!$D$2=$D$125,K130,
IF(Tabelle1!$D$2=$D$137,K142,))))))))))))</f>
        <v>36</v>
      </c>
    </row>
    <row r="11" spans="1:20" ht="14.45" x14ac:dyDescent="0.35">
      <c r="A11" s="1">
        <v>1</v>
      </c>
      <c r="B11" s="3">
        <v>13.5</v>
      </c>
      <c r="D11" s="13">
        <v>5</v>
      </c>
      <c r="E11" s="14"/>
      <c r="F11" s="14">
        <v>15</v>
      </c>
      <c r="G11" s="15">
        <v>20</v>
      </c>
      <c r="H11" s="15">
        <v>30</v>
      </c>
      <c r="I11" s="15">
        <v>45</v>
      </c>
      <c r="J11" s="15">
        <v>50</v>
      </c>
      <c r="K11" s="16">
        <v>65</v>
      </c>
      <c r="M11" s="17">
        <v>5</v>
      </c>
      <c r="N11" s="14"/>
      <c r="O11" s="14">
        <f>IF(Tabelle1!$D$2=Grundlagen!$D$5,F11,
IF(Tabelle1!$D$2=Grundlagen!$D$17,F23,
IF(Tabelle1!$D$2=$D$29,F35,
IF(Tabelle1!$D$2=$D$41,F47,
IF(Tabelle1!$D$2=$D$53,F59,
IF(Tabelle1!$D$2=$D$65,F71,
IF(Tabelle1!$D$2=$D$77,F83,
IF(Tabelle1!$D$2=$D$89,F95,
IF(Tabelle1!$D$2=$D$101,F107,
IF(Tabelle1!$D$2=$D$113,F119,
IF(Tabelle1!$D$2=$D$125,F131,
IF(Tabelle1!$D$2=$D$137,F143,))))))))))))</f>
        <v>3</v>
      </c>
      <c r="P11" s="14">
        <f>IF(Tabelle1!$D$2=Grundlagen!$D$5,G11,
IF(Tabelle1!$D$2=Grundlagen!$D$17,G23,
IF(Tabelle1!$D$2=$D$29,G35,
IF(Tabelle1!$D$2=$D$41,G47,
IF(Tabelle1!$D$2=$D$53,G59,
IF(Tabelle1!$D$2=$D$65,G71,
IF(Tabelle1!$D$2=$D$77,G83,
IF(Tabelle1!$D$2=$D$89,G95,
IF(Tabelle1!$D$2=$D$101,G107,
IF(Tabelle1!$D$2=$D$113,G119,
IF(Tabelle1!$D$2=$D$125,G131,
IF(Tabelle1!$D$2=$D$137,G143,))))))))))))</f>
        <v>5</v>
      </c>
      <c r="Q11" s="14">
        <f>IF(Tabelle1!$D$2=Grundlagen!$D$5,H11,
IF(Tabelle1!$D$2=Grundlagen!$D$17,H23,
IF(Tabelle1!$D$2=$D$29,H35,
IF(Tabelle1!$D$2=$D$41,H47,
IF(Tabelle1!$D$2=$D$53,H59,
IF(Tabelle1!$D$2=$D$65,H71,
IF(Tabelle1!$D$2=$D$77,H83,
IF(Tabelle1!$D$2=$D$89,H95,
IF(Tabelle1!$D$2=$D$101,H107,
IF(Tabelle1!$D$2=$D$113,H119,
IF(Tabelle1!$D$2=$D$125,H131,
IF(Tabelle1!$D$2=$D$137,H143,))))))))))))</f>
        <v>7</v>
      </c>
      <c r="R11" s="14">
        <f>IF(Tabelle1!$D$2=Grundlagen!$D$5,I11,
IF(Tabelle1!$D$2=Grundlagen!$D$17,I23,
IF(Tabelle1!$D$2=$D$29,I35,
IF(Tabelle1!$D$2=$D$41,I47,
IF(Tabelle1!$D$2=$D$53,I59,
IF(Tabelle1!$D$2=$D$65,I71,
IF(Tabelle1!$D$2=$D$77,I83,
IF(Tabelle1!$D$2=$D$89,I95,
IF(Tabelle1!$D$2=$D$101,I107,
IF(Tabelle1!$D$2=$D$113,I119,
IF(Tabelle1!$D$2=$D$125,I131,
IF(Tabelle1!$D$2=$D$137,I143,))))))))))))</f>
        <v>9</v>
      </c>
      <c r="S11" s="14">
        <f>IF(Tabelle1!$D$2=Grundlagen!$D$5,J11,
IF(Tabelle1!$D$2=Grundlagen!$D$17,J23,
IF(Tabelle1!$D$2=$D$29,J35,
IF(Tabelle1!$D$2=$D$41,J47,
IF(Tabelle1!$D$2=$D$53,J59,
IF(Tabelle1!$D$2=$D$65,J71,
IF(Tabelle1!$D$2=$D$77,J83,
IF(Tabelle1!$D$2=$D$89,J95,
IF(Tabelle1!$D$2=$D$101,J107,
IF(Tabelle1!$D$2=$D$113,J119,
IF(Tabelle1!$D$2=$D$125,J131,
IF(Tabelle1!$D$2=$D$137,J143,))))))))))))</f>
        <v>11</v>
      </c>
      <c r="T11" s="16">
        <f>IF(Tabelle1!$D$2=Grundlagen!$D$5,K11,
IF(Tabelle1!$D$2=Grundlagen!$D$17,K23,
IF(Tabelle1!$D$2=$D$29,K35,
IF(Tabelle1!$D$2=$D$41,K47,
IF(Tabelle1!$D$2=$D$53,K59,
IF(Tabelle1!$D$2=$D$65,K71,
IF(Tabelle1!$D$2=$D$77,K83,
IF(Tabelle1!$D$2=$D$89,K95,
IF(Tabelle1!$D$2=$D$101,K107,
IF(Tabelle1!$D$2=$D$113,K119,
IF(Tabelle1!$D$2=$D$125,K131,
IF(Tabelle1!$D$2=$D$137,K143,))))))))))))</f>
        <v>36</v>
      </c>
    </row>
    <row r="12" spans="1:20" ht="14.45" x14ac:dyDescent="0.35">
      <c r="A12" s="5" t="s">
        <v>7</v>
      </c>
      <c r="B12" s="3">
        <v>13.8</v>
      </c>
      <c r="D12" s="13">
        <v>6</v>
      </c>
      <c r="E12" s="14"/>
      <c r="F12" s="14">
        <v>15</v>
      </c>
      <c r="G12" s="15">
        <v>20</v>
      </c>
      <c r="H12" s="15">
        <v>30</v>
      </c>
      <c r="I12" s="15">
        <v>45</v>
      </c>
      <c r="J12" s="15">
        <v>50</v>
      </c>
      <c r="K12" s="16">
        <v>65</v>
      </c>
      <c r="M12" s="17">
        <v>6</v>
      </c>
      <c r="N12" s="14"/>
      <c r="O12" s="14">
        <f>IF(Tabelle1!$D$2=Grundlagen!$D$5,F12,
IF(Tabelle1!$D$2=Grundlagen!$D$17,F24,
IF(Tabelle1!$D$2=$D$29,F36,
IF(Tabelle1!$D$2=$D$41,F48,
IF(Tabelle1!$D$2=$D$53,F60,
IF(Tabelle1!$D$2=$D$65,F72,
IF(Tabelle1!$D$2=$D$77,F84,
IF(Tabelle1!$D$2=$D$89,F96,
IF(Tabelle1!$D$2=$D$101,F108,
IF(Tabelle1!$D$2=$D$113,F120,
IF(Tabelle1!$D$2=$D$125,F132,
IF(Tabelle1!$D$2=$D$137,F144,))))))))))))</f>
        <v>3</v>
      </c>
      <c r="P12" s="14">
        <f>IF(Tabelle1!$D$2=Grundlagen!$D$5,G12,
IF(Tabelle1!$D$2=Grundlagen!$D$17,G24,
IF(Tabelle1!$D$2=$D$29,G36,
IF(Tabelle1!$D$2=$D$41,G48,
IF(Tabelle1!$D$2=$D$53,G60,
IF(Tabelle1!$D$2=$D$65,G72,
IF(Tabelle1!$D$2=$D$77,G84,
IF(Tabelle1!$D$2=$D$89,G96,
IF(Tabelle1!$D$2=$D$101,G108,
IF(Tabelle1!$D$2=$D$113,G120,
IF(Tabelle1!$D$2=$D$125,G132,
IF(Tabelle1!$D$2=$D$137,G144,))))))))))))</f>
        <v>5</v>
      </c>
      <c r="Q12" s="14">
        <f>IF(Tabelle1!$D$2=Grundlagen!$D$5,H12,
IF(Tabelle1!$D$2=Grundlagen!$D$17,H24,
IF(Tabelle1!$D$2=$D$29,H36,
IF(Tabelle1!$D$2=$D$41,H48,
IF(Tabelle1!$D$2=$D$53,H60,
IF(Tabelle1!$D$2=$D$65,H72,
IF(Tabelle1!$D$2=$D$77,H84,
IF(Tabelle1!$D$2=$D$89,H96,
IF(Tabelle1!$D$2=$D$101,H108,
IF(Tabelle1!$D$2=$D$113,H120,
IF(Tabelle1!$D$2=$D$125,H132,
IF(Tabelle1!$D$2=$D$137,H144,))))))))))))</f>
        <v>7</v>
      </c>
      <c r="R12" s="14">
        <f>IF(Tabelle1!$D$2=Grundlagen!$D$5,I12,
IF(Tabelle1!$D$2=Grundlagen!$D$17,I24,
IF(Tabelle1!$D$2=$D$29,I36,
IF(Tabelle1!$D$2=$D$41,I48,
IF(Tabelle1!$D$2=$D$53,I60,
IF(Tabelle1!$D$2=$D$65,I72,
IF(Tabelle1!$D$2=$D$77,I84,
IF(Tabelle1!$D$2=$D$89,I96,
IF(Tabelle1!$D$2=$D$101,I108,
IF(Tabelle1!$D$2=$D$113,I120,
IF(Tabelle1!$D$2=$D$125,I132,
IF(Tabelle1!$D$2=$D$137,I144,))))))))))))</f>
        <v>9</v>
      </c>
      <c r="S12" s="14">
        <f>IF(Tabelle1!$D$2=Grundlagen!$D$5,J12,
IF(Tabelle1!$D$2=Grundlagen!$D$17,J24,
IF(Tabelle1!$D$2=$D$29,J36,
IF(Tabelle1!$D$2=$D$41,J48,
IF(Tabelle1!$D$2=$D$53,J60,
IF(Tabelle1!$D$2=$D$65,J72,
IF(Tabelle1!$D$2=$D$77,J84,
IF(Tabelle1!$D$2=$D$89,J96,
IF(Tabelle1!$D$2=$D$101,J108,
IF(Tabelle1!$D$2=$D$113,J120,
IF(Tabelle1!$D$2=$D$125,J132,
IF(Tabelle1!$D$2=$D$137,J144,))))))))))))</f>
        <v>11</v>
      </c>
      <c r="T12" s="16">
        <f>IF(Tabelle1!$D$2=Grundlagen!$D$5,K12,
IF(Tabelle1!$D$2=Grundlagen!$D$17,K24,
IF(Tabelle1!$D$2=$D$29,K36,
IF(Tabelle1!$D$2=$D$41,K48,
IF(Tabelle1!$D$2=$D$53,K60,
IF(Tabelle1!$D$2=$D$65,K72,
IF(Tabelle1!$D$2=$D$77,K84,
IF(Tabelle1!$D$2=$D$89,K96,
IF(Tabelle1!$D$2=$D$101,K108,
IF(Tabelle1!$D$2=$D$113,K120,
IF(Tabelle1!$D$2=$D$125,K132,
IF(Tabelle1!$D$2=$D$137,K144,))))))))))))</f>
        <v>30</v>
      </c>
    </row>
    <row r="13" spans="1:20" ht="14.45" x14ac:dyDescent="0.35">
      <c r="A13" s="5" t="s">
        <v>8</v>
      </c>
      <c r="B13" s="3">
        <v>14.15</v>
      </c>
      <c r="D13" s="13">
        <v>7</v>
      </c>
      <c r="E13" s="14"/>
      <c r="F13" s="14">
        <v>15</v>
      </c>
      <c r="G13" s="15">
        <v>20</v>
      </c>
      <c r="H13" s="15">
        <v>30</v>
      </c>
      <c r="I13" s="15">
        <v>45</v>
      </c>
      <c r="J13" s="15">
        <v>50</v>
      </c>
      <c r="K13" s="16">
        <v>65</v>
      </c>
      <c r="M13" s="17">
        <v>7</v>
      </c>
      <c r="N13" s="14"/>
      <c r="O13" s="14">
        <f>IF(Tabelle1!$D$2=Grundlagen!$D$5,F13,
IF(Tabelle1!$D$2=Grundlagen!$D$17,F25,
IF(Tabelle1!$D$2=$D$29,F37,
IF(Tabelle1!$D$2=$D$41,F49,
IF(Tabelle1!$D$2=$D$53,F61,
IF(Tabelle1!$D$2=$D$65,F73,
IF(Tabelle1!$D$2=$D$77,F85,
IF(Tabelle1!$D$2=$D$89,F97,
IF(Tabelle1!$D$2=$D$101,F109,
IF(Tabelle1!$D$2=$D$113,F121,
IF(Tabelle1!$D$2=$D$125,F133,
IF(Tabelle1!$D$2=$D$137,F145,))))))))))))</f>
        <v>3</v>
      </c>
      <c r="P13" s="14">
        <f>IF(Tabelle1!$D$2=Grundlagen!$D$5,G13,
IF(Tabelle1!$D$2=Grundlagen!$D$17,G25,
IF(Tabelle1!$D$2=$D$29,G37,
IF(Tabelle1!$D$2=$D$41,G49,
IF(Tabelle1!$D$2=$D$53,G61,
IF(Tabelle1!$D$2=$D$65,G73,
IF(Tabelle1!$D$2=$D$77,G85,
IF(Tabelle1!$D$2=$D$89,G97,
IF(Tabelle1!$D$2=$D$101,G109,
IF(Tabelle1!$D$2=$D$113,G121,
IF(Tabelle1!$D$2=$D$125,G133,
IF(Tabelle1!$D$2=$D$137,G145,))))))))))))</f>
        <v>5</v>
      </c>
      <c r="Q13" s="14">
        <f>IF(Tabelle1!$D$2=Grundlagen!$D$5,H13,
IF(Tabelle1!$D$2=Grundlagen!$D$17,H25,
IF(Tabelle1!$D$2=$D$29,H37,
IF(Tabelle1!$D$2=$D$41,H49,
IF(Tabelle1!$D$2=$D$53,H61,
IF(Tabelle1!$D$2=$D$65,H73,
IF(Tabelle1!$D$2=$D$77,H85,
IF(Tabelle1!$D$2=$D$89,H97,
IF(Tabelle1!$D$2=$D$101,H109,
IF(Tabelle1!$D$2=$D$113,H121,
IF(Tabelle1!$D$2=$D$125,H133,
IF(Tabelle1!$D$2=$D$137,H145,))))))))))))</f>
        <v>7</v>
      </c>
      <c r="R13" s="14">
        <f>IF(Tabelle1!$D$2=Grundlagen!$D$5,I13,
IF(Tabelle1!$D$2=Grundlagen!$D$17,I25,
IF(Tabelle1!$D$2=$D$29,I37,
IF(Tabelle1!$D$2=$D$41,I49,
IF(Tabelle1!$D$2=$D$53,I61,
IF(Tabelle1!$D$2=$D$65,I73,
IF(Tabelle1!$D$2=$D$77,I85,
IF(Tabelle1!$D$2=$D$89,I97,
IF(Tabelle1!$D$2=$D$101,I109,
IF(Tabelle1!$D$2=$D$113,I121,
IF(Tabelle1!$D$2=$D$125,I133,
IF(Tabelle1!$D$2=$D$137,I145,))))))))))))</f>
        <v>9</v>
      </c>
      <c r="S13" s="14">
        <f>IF(Tabelle1!$D$2=Grundlagen!$D$5,J13,
IF(Tabelle1!$D$2=Grundlagen!$D$17,J25,
IF(Tabelle1!$D$2=$D$29,J37,
IF(Tabelle1!$D$2=$D$41,J49,
IF(Tabelle1!$D$2=$D$53,J61,
IF(Tabelle1!$D$2=$D$65,J73,
IF(Tabelle1!$D$2=$D$77,J85,
IF(Tabelle1!$D$2=$D$89,J97,
IF(Tabelle1!$D$2=$D$101,J109,
IF(Tabelle1!$D$2=$D$113,J121,
IF(Tabelle1!$D$2=$D$125,J133,
IF(Tabelle1!$D$2=$D$137,J145,))))))))))))</f>
        <v>11</v>
      </c>
      <c r="T13" s="16">
        <f>IF(Tabelle1!$D$2=Grundlagen!$D$5,K13,
IF(Tabelle1!$D$2=Grundlagen!$D$17,K25,
IF(Tabelle1!$D$2=$D$29,K37,
IF(Tabelle1!$D$2=$D$41,K49,
IF(Tabelle1!$D$2=$D$53,K61,
IF(Tabelle1!$D$2=$D$65,K73,
IF(Tabelle1!$D$2=$D$77,K85,
IF(Tabelle1!$D$2=$D$89,K97,
IF(Tabelle1!$D$2=$D$101,K109,
IF(Tabelle1!$D$2=$D$113,K121,
IF(Tabelle1!$D$2=$D$125,K133,
IF(Tabelle1!$D$2=$D$137,K145,))))))))))))</f>
        <v>30</v>
      </c>
    </row>
    <row r="14" spans="1:20" ht="14.45" x14ac:dyDescent="0.35">
      <c r="A14" s="1">
        <v>3</v>
      </c>
      <c r="B14" s="3">
        <v>15.06</v>
      </c>
      <c r="D14" s="13">
        <v>8</v>
      </c>
      <c r="E14" s="14"/>
      <c r="F14" s="14">
        <v>15</v>
      </c>
      <c r="G14" s="15">
        <v>20</v>
      </c>
      <c r="H14" s="15">
        <v>30</v>
      </c>
      <c r="I14" s="15">
        <v>45</v>
      </c>
      <c r="J14" s="15">
        <v>50</v>
      </c>
      <c r="K14" s="16">
        <v>65</v>
      </c>
      <c r="M14" s="17">
        <v>8</v>
      </c>
      <c r="N14" s="14"/>
      <c r="O14" s="14">
        <f>IF(Tabelle1!$D$2=Grundlagen!$D$5,F14,
IF(Tabelle1!$D$2=Grundlagen!$D$17,F26,
IF(Tabelle1!$D$2=$D$29,F38,
IF(Tabelle1!$D$2=$D$41,F50,
IF(Tabelle1!$D$2=$D$53,F62,
IF(Tabelle1!$D$2=$D$65,F74,
IF(Tabelle1!$D$2=$D$77,F86,
IF(Tabelle1!$D$2=$D$89,F98,
IF(Tabelle1!$D$2=$D$101,F110,
IF(Tabelle1!$D$2=$D$113,F122,
IF(Tabelle1!$D$2=$D$125,F134,
IF(Tabelle1!$D$2=$D$137,F146,))))))))))))</f>
        <v>3</v>
      </c>
      <c r="P14" s="14">
        <f>IF(Tabelle1!$D$2=Grundlagen!$D$5,G14,
IF(Tabelle1!$D$2=Grundlagen!$D$17,G26,
IF(Tabelle1!$D$2=$D$29,G38,
IF(Tabelle1!$D$2=$D$41,G50,
IF(Tabelle1!$D$2=$D$53,G62,
IF(Tabelle1!$D$2=$D$65,G74,
IF(Tabelle1!$D$2=$D$77,G86,
IF(Tabelle1!$D$2=$D$89,G98,
IF(Tabelle1!$D$2=$D$101,G110,
IF(Tabelle1!$D$2=$D$113,G122,
IF(Tabelle1!$D$2=$D$125,G134,
IF(Tabelle1!$D$2=$D$137,G146,))))))))))))</f>
        <v>5</v>
      </c>
      <c r="Q14" s="14">
        <f>IF(Tabelle1!$D$2=Grundlagen!$D$5,H14,
IF(Tabelle1!$D$2=Grundlagen!$D$17,H26,
IF(Tabelle1!$D$2=$D$29,H38,
IF(Tabelle1!$D$2=$D$41,H50,
IF(Tabelle1!$D$2=$D$53,H62,
IF(Tabelle1!$D$2=$D$65,H74,
IF(Tabelle1!$D$2=$D$77,H86,
IF(Tabelle1!$D$2=$D$89,H98,
IF(Tabelle1!$D$2=$D$101,H110,
IF(Tabelle1!$D$2=$D$113,H122,
IF(Tabelle1!$D$2=$D$125,H134,
IF(Tabelle1!$D$2=$D$137,H146,))))))))))))</f>
        <v>7</v>
      </c>
      <c r="R14" s="14">
        <f>IF(Tabelle1!$D$2=Grundlagen!$D$5,I14,
IF(Tabelle1!$D$2=Grundlagen!$D$17,I26,
IF(Tabelle1!$D$2=$D$29,I38,
IF(Tabelle1!$D$2=$D$41,I50,
IF(Tabelle1!$D$2=$D$53,I62,
IF(Tabelle1!$D$2=$D$65,I74,
IF(Tabelle1!$D$2=$D$77,I86,
IF(Tabelle1!$D$2=$D$89,I98,
IF(Tabelle1!$D$2=$D$101,I110,
IF(Tabelle1!$D$2=$D$113,I122,
IF(Tabelle1!$D$2=$D$125,I134,
IF(Tabelle1!$D$2=$D$137,I146,))))))))))))</f>
        <v>9</v>
      </c>
      <c r="S14" s="14">
        <f>IF(Tabelle1!$D$2=Grundlagen!$D$5,J14,
IF(Tabelle1!$D$2=Grundlagen!$D$17,J26,
IF(Tabelle1!$D$2=$D$29,J38,
IF(Tabelle1!$D$2=$D$41,J50,
IF(Tabelle1!$D$2=$D$53,J62,
IF(Tabelle1!$D$2=$D$65,J74,
IF(Tabelle1!$D$2=$D$77,J86,
IF(Tabelle1!$D$2=$D$89,J98,
IF(Tabelle1!$D$2=$D$101,J110,
IF(Tabelle1!$D$2=$D$113,J122,
IF(Tabelle1!$D$2=$D$125,J134,
IF(Tabelle1!$D$2=$D$137,J146,))))))))))))</f>
        <v>11</v>
      </c>
      <c r="T14" s="16">
        <f>IF(Tabelle1!$D$2=Grundlagen!$D$5,K14,
IF(Tabelle1!$D$2=Grundlagen!$D$17,K26,
IF(Tabelle1!$D$2=$D$29,K38,
IF(Tabelle1!$D$2=$D$41,K50,
IF(Tabelle1!$D$2=$D$53,K62,
IF(Tabelle1!$D$2=$D$65,K74,
IF(Tabelle1!$D$2=$D$77,K86,
IF(Tabelle1!$D$2=$D$89,K98,
IF(Tabelle1!$D$2=$D$101,K110,
IF(Tabelle1!$D$2=$D$113,K122,
IF(Tabelle1!$D$2=$D$125,K134,
IF(Tabelle1!$D$2=$D$137,K146,))))))))))))</f>
        <v>30</v>
      </c>
    </row>
    <row r="15" spans="1:20" ht="14.45" x14ac:dyDescent="0.35">
      <c r="A15" s="1">
        <v>4</v>
      </c>
      <c r="B15" s="3">
        <v>15.92</v>
      </c>
      <c r="D15" s="20">
        <v>9</v>
      </c>
      <c r="E15" s="21"/>
      <c r="F15" s="21">
        <v>15</v>
      </c>
      <c r="G15" s="22">
        <v>20</v>
      </c>
      <c r="H15" s="22">
        <v>30</v>
      </c>
      <c r="I15" s="22">
        <v>45</v>
      </c>
      <c r="J15" s="22">
        <v>50</v>
      </c>
      <c r="K15" s="23">
        <v>65</v>
      </c>
      <c r="M15" s="24">
        <v>9</v>
      </c>
      <c r="N15" s="21"/>
      <c r="O15" s="21">
        <f>IF(Tabelle1!$D$2=Grundlagen!$D$5,F15,
IF(Tabelle1!$D$2=Grundlagen!$D$17,F27,
IF(Tabelle1!$D$2=$D$29,F39,
IF(Tabelle1!$D$2=$D$41,F51,
IF(Tabelle1!$D$2=$D$53,F63,
IF(Tabelle1!$D$2=$D$65,F75,
IF(Tabelle1!$D$2=$D$77,F87,
IF(Tabelle1!$D$2=$D$89,F99,
IF(Tabelle1!$D$2=$D$101,F111,
IF(Tabelle1!$D$2=$D$113,F123,
IF(Tabelle1!$D$2=$D$125,F135,
IF(Tabelle1!$D$2=$D$137,F147,))))))))))))</f>
        <v>3</v>
      </c>
      <c r="P15" s="21">
        <f>IF(Tabelle1!$D$2=Grundlagen!$D$5,G15,
IF(Tabelle1!$D$2=Grundlagen!$D$17,G27,
IF(Tabelle1!$D$2=$D$29,G39,
IF(Tabelle1!$D$2=$D$41,G51,
IF(Tabelle1!$D$2=$D$53,G63,
IF(Tabelle1!$D$2=$D$65,G75,
IF(Tabelle1!$D$2=$D$77,G87,
IF(Tabelle1!$D$2=$D$89,G99,
IF(Tabelle1!$D$2=$D$101,G111,
IF(Tabelle1!$D$2=$D$113,G123,
IF(Tabelle1!$D$2=$D$125,G135,
IF(Tabelle1!$D$2=$D$137,G147,))))))))))))</f>
        <v>5</v>
      </c>
      <c r="Q15" s="21">
        <f>IF(Tabelle1!$D$2=Grundlagen!$D$5,H15,
IF(Tabelle1!$D$2=Grundlagen!$D$17,H27,
IF(Tabelle1!$D$2=$D$29,H39,
IF(Tabelle1!$D$2=$D$41,H51,
IF(Tabelle1!$D$2=$D$53,H63,
IF(Tabelle1!$D$2=$D$65,H75,
IF(Tabelle1!$D$2=$D$77,H87,
IF(Tabelle1!$D$2=$D$89,H99,
IF(Tabelle1!$D$2=$D$101,H111,
IF(Tabelle1!$D$2=$D$113,H123,
IF(Tabelle1!$D$2=$D$125,H135,
IF(Tabelle1!$D$2=$D$137,H147,))))))))))))</f>
        <v>7</v>
      </c>
      <c r="R15" s="21">
        <f>IF(Tabelle1!$D$2=Grundlagen!$D$5,I15,
IF(Tabelle1!$D$2=Grundlagen!$D$17,I27,
IF(Tabelle1!$D$2=$D$29,I39,
IF(Tabelle1!$D$2=$D$41,I51,
IF(Tabelle1!$D$2=$D$53,I63,
IF(Tabelle1!$D$2=$D$65,I75,
IF(Tabelle1!$D$2=$D$77,I87,
IF(Tabelle1!$D$2=$D$89,I99,
IF(Tabelle1!$D$2=$D$101,I111,
IF(Tabelle1!$D$2=$D$113,I123,
IF(Tabelle1!$D$2=$D$125,I135,
IF(Tabelle1!$D$2=$D$137,I147,))))))))))))</f>
        <v>9</v>
      </c>
      <c r="S15" s="21">
        <f>IF(Tabelle1!$D$2=Grundlagen!$D$5,J15,
IF(Tabelle1!$D$2=Grundlagen!$D$17,J27,
IF(Tabelle1!$D$2=$D$29,J39,
IF(Tabelle1!$D$2=$D$41,J51,
IF(Tabelle1!$D$2=$D$53,J63,
IF(Tabelle1!$D$2=$D$65,J75,
IF(Tabelle1!$D$2=$D$77,J87,
IF(Tabelle1!$D$2=$D$89,J99,
IF(Tabelle1!$D$2=$D$101,J111,
IF(Tabelle1!$D$2=$D$113,J123,
IF(Tabelle1!$D$2=$D$125,J135,
IF(Tabelle1!$D$2=$D$137,J147,))))))))))))</f>
        <v>11</v>
      </c>
      <c r="T15" s="23">
        <f>IF(Tabelle1!$D$2=Grundlagen!$D$5,K15,
IF(Tabelle1!$D$2=Grundlagen!$D$17,K27,
IF(Tabelle1!$D$2=$D$29,K39,
IF(Tabelle1!$D$2=$D$41,K51,
IF(Tabelle1!$D$2=$D$53,K63,
IF(Tabelle1!$D$2=$D$65,K75,
IF(Tabelle1!$D$2=$D$77,K87,
IF(Tabelle1!$D$2=$D$89,K99,
IF(Tabelle1!$D$2=$D$101,K111,
IF(Tabelle1!$D$2=$D$113,K123,
IF(Tabelle1!$D$2=$D$125,K135,
IF(Tabelle1!$D$2=$D$137,K147,))))))))))))</f>
        <v>30</v>
      </c>
    </row>
    <row r="16" spans="1:20" ht="14.45" x14ac:dyDescent="0.35">
      <c r="A16" s="1">
        <v>5</v>
      </c>
      <c r="B16" s="3">
        <v>17.850000000000001</v>
      </c>
      <c r="G16" s="25"/>
      <c r="H16" s="25"/>
      <c r="I16" s="25"/>
    </row>
    <row r="17" spans="1:11" ht="14.45" x14ac:dyDescent="0.35">
      <c r="A17" s="1">
        <v>6</v>
      </c>
      <c r="B17" s="3">
        <v>19.82</v>
      </c>
      <c r="D17" s="7" t="str">
        <f>G2</f>
        <v>TV BZ Chemie</v>
      </c>
      <c r="E17" s="8">
        <v>0</v>
      </c>
      <c r="F17" s="8">
        <v>1</v>
      </c>
      <c r="G17" s="8">
        <v>2</v>
      </c>
      <c r="H17" s="8">
        <v>3</v>
      </c>
      <c r="I17" s="8">
        <v>4</v>
      </c>
      <c r="J17" s="8">
        <v>5</v>
      </c>
      <c r="K17" s="9">
        <v>6</v>
      </c>
    </row>
    <row r="18" spans="1:11" ht="14.45" x14ac:dyDescent="0.35">
      <c r="A18" s="1">
        <v>7</v>
      </c>
      <c r="B18" s="3">
        <v>23.06</v>
      </c>
      <c r="D18" s="13">
        <v>1</v>
      </c>
      <c r="E18" s="14"/>
      <c r="F18" s="14">
        <v>15</v>
      </c>
      <c r="G18" s="15">
        <v>20</v>
      </c>
      <c r="H18" s="15">
        <v>30</v>
      </c>
      <c r="I18" s="15">
        <v>45</v>
      </c>
      <c r="J18" s="15">
        <v>53</v>
      </c>
      <c r="K18" s="16">
        <v>67</v>
      </c>
    </row>
    <row r="19" spans="1:11" ht="14.45" x14ac:dyDescent="0.35">
      <c r="A19" s="1">
        <v>8</v>
      </c>
      <c r="B19" s="3">
        <v>24.69</v>
      </c>
      <c r="D19" s="18" t="s">
        <v>7</v>
      </c>
      <c r="E19" s="14"/>
      <c r="F19" s="14">
        <v>15</v>
      </c>
      <c r="G19" s="15">
        <v>20</v>
      </c>
      <c r="H19" s="15">
        <v>30</v>
      </c>
      <c r="I19" s="15">
        <v>45</v>
      </c>
      <c r="J19" s="15">
        <v>53</v>
      </c>
      <c r="K19" s="16">
        <v>67</v>
      </c>
    </row>
    <row r="20" spans="1:11" ht="14.45" x14ac:dyDescent="0.35">
      <c r="A20" s="1">
        <v>9</v>
      </c>
      <c r="B20" s="3">
        <v>25.89</v>
      </c>
      <c r="D20" s="18" t="s">
        <v>8</v>
      </c>
      <c r="E20" s="14"/>
      <c r="F20" s="14">
        <v>15</v>
      </c>
      <c r="G20" s="15">
        <v>20</v>
      </c>
      <c r="H20" s="15">
        <v>30</v>
      </c>
      <c r="I20" s="15">
        <v>45</v>
      </c>
      <c r="J20" s="15">
        <v>53</v>
      </c>
      <c r="K20" s="16">
        <v>67</v>
      </c>
    </row>
    <row r="21" spans="1:11" ht="14.45" x14ac:dyDescent="0.35">
      <c r="D21" s="13">
        <v>3</v>
      </c>
      <c r="E21" s="26"/>
      <c r="F21" s="26">
        <v>10</v>
      </c>
      <c r="G21" s="26">
        <v>14</v>
      </c>
      <c r="H21" s="26">
        <v>21</v>
      </c>
      <c r="I21" s="26">
        <v>31</v>
      </c>
      <c r="J21" s="26">
        <v>35</v>
      </c>
      <c r="K21" s="27">
        <v>45</v>
      </c>
    </row>
    <row r="22" spans="1:11" ht="14.45" x14ac:dyDescent="0.35">
      <c r="D22" s="13">
        <v>4</v>
      </c>
      <c r="E22" s="26"/>
      <c r="F22" s="26">
        <v>10</v>
      </c>
      <c r="G22" s="26">
        <v>14</v>
      </c>
      <c r="H22" s="26">
        <v>21</v>
      </c>
      <c r="I22" s="26">
        <v>31</v>
      </c>
      <c r="J22" s="26">
        <v>35</v>
      </c>
      <c r="K22" s="27">
        <v>45</v>
      </c>
    </row>
    <row r="23" spans="1:11" ht="14.45" x14ac:dyDescent="0.35">
      <c r="D23" s="13">
        <v>5</v>
      </c>
      <c r="E23" s="26"/>
      <c r="F23" s="26">
        <v>10</v>
      </c>
      <c r="G23" s="26">
        <v>14</v>
      </c>
      <c r="H23" s="26">
        <v>21</v>
      </c>
      <c r="I23" s="26">
        <v>31</v>
      </c>
      <c r="J23" s="26">
        <v>35</v>
      </c>
      <c r="K23" s="27">
        <v>45</v>
      </c>
    </row>
    <row r="24" spans="1:11" ht="14.45" x14ac:dyDescent="0.35">
      <c r="D24" s="13">
        <v>6</v>
      </c>
      <c r="E24" s="14"/>
      <c r="F24" s="14">
        <v>4</v>
      </c>
      <c r="G24" s="15">
        <v>6</v>
      </c>
      <c r="H24" s="15">
        <v>8</v>
      </c>
      <c r="I24" s="15">
        <v>16</v>
      </c>
      <c r="J24" s="15">
        <v>20</v>
      </c>
      <c r="K24" s="16">
        <v>24</v>
      </c>
    </row>
    <row r="25" spans="1:11" ht="14.45" x14ac:dyDescent="0.35">
      <c r="D25" s="13">
        <v>7</v>
      </c>
      <c r="E25" s="14"/>
      <c r="F25" s="14">
        <v>4</v>
      </c>
      <c r="G25" s="15">
        <v>6</v>
      </c>
      <c r="H25" s="15">
        <v>8</v>
      </c>
      <c r="I25" s="15">
        <v>16</v>
      </c>
      <c r="J25" s="15">
        <v>20</v>
      </c>
      <c r="K25" s="16">
        <v>24</v>
      </c>
    </row>
    <row r="26" spans="1:11" ht="14.45" x14ac:dyDescent="0.35">
      <c r="D26" s="13">
        <v>8</v>
      </c>
      <c r="E26" s="14"/>
      <c r="F26" s="14">
        <v>4</v>
      </c>
      <c r="G26" s="15">
        <v>6</v>
      </c>
      <c r="H26" s="15">
        <v>8</v>
      </c>
      <c r="I26" s="15">
        <v>16</v>
      </c>
      <c r="J26" s="15">
        <v>20</v>
      </c>
      <c r="K26" s="16">
        <v>24</v>
      </c>
    </row>
    <row r="27" spans="1:11" ht="14.45" x14ac:dyDescent="0.35">
      <c r="D27" s="20">
        <v>9</v>
      </c>
      <c r="E27" s="21"/>
      <c r="F27" s="21">
        <v>4</v>
      </c>
      <c r="G27" s="22">
        <v>6</v>
      </c>
      <c r="H27" s="22">
        <v>8</v>
      </c>
      <c r="I27" s="22">
        <v>16</v>
      </c>
      <c r="J27" s="22">
        <v>20</v>
      </c>
      <c r="K27" s="23">
        <v>24</v>
      </c>
    </row>
    <row r="28" spans="1:11" ht="14.45" x14ac:dyDescent="0.35">
      <c r="A28" s="1" t="s">
        <v>13</v>
      </c>
      <c r="B28" s="1" t="s">
        <v>23</v>
      </c>
      <c r="G28" s="25"/>
      <c r="H28" s="25"/>
      <c r="I28" s="25"/>
    </row>
    <row r="29" spans="1:11" ht="14.45" x14ac:dyDescent="0.35">
      <c r="A29" s="1" t="s">
        <v>21</v>
      </c>
      <c r="B29" s="1" t="s">
        <v>23</v>
      </c>
      <c r="D29" s="7" t="str">
        <f>J2</f>
        <v>TV BZ PE - gewerblich</v>
      </c>
      <c r="E29" s="8">
        <v>0</v>
      </c>
      <c r="F29" s="8">
        <v>1</v>
      </c>
      <c r="G29" s="8">
        <v>2</v>
      </c>
      <c r="H29" s="8">
        <v>3</v>
      </c>
      <c r="I29" s="8">
        <v>4</v>
      </c>
      <c r="J29" s="8">
        <v>5</v>
      </c>
      <c r="K29" s="9">
        <v>6</v>
      </c>
    </row>
    <row r="30" spans="1:11" ht="14.45" x14ac:dyDescent="0.35">
      <c r="A30" s="1" t="s">
        <v>14</v>
      </c>
      <c r="B30" s="1" t="s">
        <v>23</v>
      </c>
      <c r="D30" s="13">
        <v>1</v>
      </c>
      <c r="E30" s="14"/>
      <c r="F30" s="14">
        <v>4</v>
      </c>
      <c r="G30" s="15">
        <v>8</v>
      </c>
      <c r="H30" s="15">
        <v>12</v>
      </c>
      <c r="I30" s="15">
        <v>16</v>
      </c>
      <c r="J30" s="15">
        <v>20</v>
      </c>
      <c r="K30" s="16">
        <v>35</v>
      </c>
    </row>
    <row r="31" spans="1:11" ht="14.45" x14ac:dyDescent="0.35">
      <c r="A31" s="1" t="s">
        <v>15</v>
      </c>
      <c r="B31" s="1" t="s">
        <v>24</v>
      </c>
      <c r="D31" s="18" t="s">
        <v>7</v>
      </c>
      <c r="E31" s="14"/>
      <c r="F31" s="14">
        <v>4</v>
      </c>
      <c r="G31" s="15">
        <v>8</v>
      </c>
      <c r="H31" s="15">
        <v>12</v>
      </c>
      <c r="I31" s="15">
        <v>16</v>
      </c>
      <c r="J31" s="15">
        <v>20</v>
      </c>
      <c r="K31" s="16">
        <v>35</v>
      </c>
    </row>
    <row r="32" spans="1:11" ht="14.45" x14ac:dyDescent="0.35">
      <c r="A32" s="1" t="s">
        <v>16</v>
      </c>
      <c r="B32" s="1" t="s">
        <v>23</v>
      </c>
      <c r="D32" s="18" t="s">
        <v>8</v>
      </c>
      <c r="E32" s="14"/>
      <c r="F32" s="14">
        <v>4</v>
      </c>
      <c r="G32" s="15">
        <v>8</v>
      </c>
      <c r="H32" s="15">
        <v>12</v>
      </c>
      <c r="I32" s="15">
        <v>16</v>
      </c>
      <c r="J32" s="15">
        <v>20</v>
      </c>
      <c r="K32" s="16">
        <v>35</v>
      </c>
    </row>
    <row r="33" spans="1:11" ht="14.45" x14ac:dyDescent="0.35">
      <c r="A33" s="1" t="s">
        <v>17</v>
      </c>
      <c r="B33" s="1" t="s">
        <v>23</v>
      </c>
      <c r="D33" s="13">
        <v>3</v>
      </c>
      <c r="E33" s="26"/>
      <c r="F33" s="26">
        <v>4</v>
      </c>
      <c r="G33" s="26">
        <v>8</v>
      </c>
      <c r="H33" s="26">
        <v>12</v>
      </c>
      <c r="I33" s="26">
        <v>16</v>
      </c>
      <c r="J33" s="26">
        <v>20</v>
      </c>
      <c r="K33" s="27">
        <v>25</v>
      </c>
    </row>
    <row r="34" spans="1:11" ht="14.45" x14ac:dyDescent="0.35">
      <c r="A34" s="1" t="s">
        <v>18</v>
      </c>
      <c r="B34" s="1" t="s">
        <v>24</v>
      </c>
      <c r="D34" s="13">
        <v>4</v>
      </c>
      <c r="E34" s="26"/>
      <c r="F34" s="26">
        <v>4</v>
      </c>
      <c r="G34" s="26">
        <v>8</v>
      </c>
      <c r="H34" s="26">
        <v>12</v>
      </c>
      <c r="I34" s="26">
        <v>16</v>
      </c>
      <c r="J34" s="26">
        <v>20</v>
      </c>
      <c r="K34" s="27">
        <v>25</v>
      </c>
    </row>
    <row r="35" spans="1:11" ht="14.45" x14ac:dyDescent="0.35">
      <c r="A35" s="1" t="s">
        <v>19</v>
      </c>
      <c r="B35" s="1" t="s">
        <v>23</v>
      </c>
      <c r="D35" s="13">
        <v>5</v>
      </c>
      <c r="E35" s="14"/>
      <c r="F35" s="14">
        <v>4</v>
      </c>
      <c r="G35" s="15">
        <v>6</v>
      </c>
      <c r="H35" s="15">
        <v>8</v>
      </c>
      <c r="I35" s="15">
        <v>16</v>
      </c>
      <c r="J35" s="15">
        <v>20</v>
      </c>
      <c r="K35" s="16">
        <v>22</v>
      </c>
    </row>
    <row r="36" spans="1:11" ht="14.45" x14ac:dyDescent="0.35">
      <c r="A36" s="1" t="s">
        <v>20</v>
      </c>
      <c r="B36" s="1" t="s">
        <v>23</v>
      </c>
      <c r="D36" s="13">
        <v>6</v>
      </c>
      <c r="E36" s="14"/>
      <c r="F36" s="14">
        <v>4</v>
      </c>
      <c r="G36" s="15">
        <v>6</v>
      </c>
      <c r="H36" s="15">
        <v>8</v>
      </c>
      <c r="I36" s="15">
        <v>16</v>
      </c>
      <c r="J36" s="15">
        <v>20</v>
      </c>
      <c r="K36" s="16">
        <v>22</v>
      </c>
    </row>
    <row r="37" spans="1:11" ht="14.45" x14ac:dyDescent="0.35">
      <c r="A37" s="1" t="str">
        <f>O2</f>
        <v>TV BZ Eisenbahn</v>
      </c>
      <c r="B37" s="1" t="s">
        <v>23</v>
      </c>
      <c r="D37" s="13">
        <v>7</v>
      </c>
      <c r="E37" s="14"/>
      <c r="F37" s="14">
        <v>4</v>
      </c>
      <c r="G37" s="15">
        <v>6</v>
      </c>
      <c r="H37" s="15">
        <v>8</v>
      </c>
      <c r="I37" s="15">
        <v>16</v>
      </c>
      <c r="J37" s="15">
        <v>20</v>
      </c>
      <c r="K37" s="16">
        <v>22</v>
      </c>
    </row>
    <row r="38" spans="1:11" ht="14.45" x14ac:dyDescent="0.35">
      <c r="A38" s="1" t="str">
        <f>P2</f>
        <v>TV BZ KS über Tage</v>
      </c>
      <c r="B38" s="1" t="s">
        <v>23</v>
      </c>
      <c r="D38" s="13">
        <v>8</v>
      </c>
      <c r="E38" s="14"/>
      <c r="F38" s="14">
        <v>4</v>
      </c>
      <c r="G38" s="15">
        <v>6</v>
      </c>
      <c r="H38" s="15">
        <v>8</v>
      </c>
      <c r="I38" s="15">
        <v>16</v>
      </c>
      <c r="J38" s="15">
        <v>20</v>
      </c>
      <c r="K38" s="16">
        <v>22</v>
      </c>
    </row>
    <row r="39" spans="1:11" ht="14.45" x14ac:dyDescent="0.35">
      <c r="A39" s="1" t="str">
        <f>Q2</f>
        <v>TV BZ KS unter Tage</v>
      </c>
      <c r="B39" s="1" t="s">
        <v>23</v>
      </c>
      <c r="D39" s="20">
        <v>9</v>
      </c>
      <c r="E39" s="21"/>
      <c r="F39" s="21">
        <v>4</v>
      </c>
      <c r="G39" s="22">
        <v>6</v>
      </c>
      <c r="H39" s="22">
        <v>8</v>
      </c>
      <c r="I39" s="22">
        <v>16</v>
      </c>
      <c r="J39" s="22">
        <v>20</v>
      </c>
      <c r="K39" s="23">
        <v>22</v>
      </c>
    </row>
    <row r="41" spans="1:11" ht="14.45" x14ac:dyDescent="0.35">
      <c r="D41" s="7" t="str">
        <f>L2</f>
        <v>TV BZ PPK</v>
      </c>
      <c r="E41" s="8">
        <v>0</v>
      </c>
      <c r="F41" s="8">
        <v>1</v>
      </c>
      <c r="G41" s="8">
        <v>2</v>
      </c>
      <c r="H41" s="8">
        <v>3</v>
      </c>
      <c r="I41" s="8">
        <v>4</v>
      </c>
      <c r="J41" s="8">
        <v>5</v>
      </c>
      <c r="K41" s="9">
        <v>6</v>
      </c>
    </row>
    <row r="42" spans="1:11" ht="14.45" x14ac:dyDescent="0.35">
      <c r="D42" s="13">
        <v>1</v>
      </c>
      <c r="E42" s="14"/>
      <c r="F42" s="14">
        <v>7</v>
      </c>
      <c r="G42" s="15">
        <v>11</v>
      </c>
      <c r="H42" s="15">
        <v>15</v>
      </c>
      <c r="I42" s="15">
        <v>19</v>
      </c>
      <c r="J42" s="15">
        <v>23</v>
      </c>
      <c r="K42" s="16">
        <v>39</v>
      </c>
    </row>
    <row r="43" spans="1:11" ht="14.45" x14ac:dyDescent="0.35">
      <c r="D43" s="18" t="s">
        <v>7</v>
      </c>
      <c r="E43" s="14"/>
      <c r="F43" s="14">
        <v>7</v>
      </c>
      <c r="G43" s="15">
        <v>11</v>
      </c>
      <c r="H43" s="15">
        <v>15</v>
      </c>
      <c r="I43" s="15">
        <v>19</v>
      </c>
      <c r="J43" s="15">
        <v>23</v>
      </c>
      <c r="K43" s="16">
        <v>39</v>
      </c>
    </row>
    <row r="44" spans="1:11" ht="14.45" x14ac:dyDescent="0.35">
      <c r="D44" s="18" t="s">
        <v>8</v>
      </c>
      <c r="E44" s="14"/>
      <c r="F44" s="14">
        <v>7</v>
      </c>
      <c r="G44" s="15">
        <v>11</v>
      </c>
      <c r="H44" s="15">
        <v>15</v>
      </c>
      <c r="I44" s="15">
        <v>19</v>
      </c>
      <c r="J44" s="15">
        <v>23</v>
      </c>
      <c r="K44" s="16">
        <v>39</v>
      </c>
    </row>
    <row r="45" spans="1:11" ht="14.45" x14ac:dyDescent="0.35">
      <c r="D45" s="13">
        <v>3</v>
      </c>
      <c r="E45" s="14"/>
      <c r="F45" s="14">
        <v>7</v>
      </c>
      <c r="G45" s="15">
        <v>11</v>
      </c>
      <c r="H45" s="15">
        <v>15</v>
      </c>
      <c r="I45" s="15">
        <v>19</v>
      </c>
      <c r="J45" s="15">
        <v>23</v>
      </c>
      <c r="K45" s="16">
        <v>39</v>
      </c>
    </row>
    <row r="46" spans="1:11" x14ac:dyDescent="0.25">
      <c r="D46" s="13">
        <v>4</v>
      </c>
      <c r="E46" s="14"/>
      <c r="F46" s="14">
        <v>7</v>
      </c>
      <c r="G46" s="15">
        <v>11</v>
      </c>
      <c r="H46" s="15">
        <v>15</v>
      </c>
      <c r="I46" s="15">
        <v>19</v>
      </c>
      <c r="J46" s="15">
        <v>23</v>
      </c>
      <c r="K46" s="16">
        <v>39</v>
      </c>
    </row>
    <row r="47" spans="1:11" x14ac:dyDescent="0.25">
      <c r="D47" s="13">
        <v>5</v>
      </c>
      <c r="E47" s="14"/>
      <c r="F47" s="14">
        <v>7</v>
      </c>
      <c r="G47" s="15">
        <v>11</v>
      </c>
      <c r="H47" s="15">
        <v>15</v>
      </c>
      <c r="I47" s="15">
        <v>19</v>
      </c>
      <c r="J47" s="15">
        <v>23</v>
      </c>
      <c r="K47" s="16">
        <v>39</v>
      </c>
    </row>
    <row r="48" spans="1:11" x14ac:dyDescent="0.25">
      <c r="D48" s="13">
        <v>6</v>
      </c>
      <c r="E48" s="14"/>
      <c r="F48" s="14">
        <v>7</v>
      </c>
      <c r="G48" s="15">
        <v>11</v>
      </c>
      <c r="H48" s="15">
        <v>15</v>
      </c>
      <c r="I48" s="15">
        <v>19</v>
      </c>
      <c r="J48" s="15">
        <v>23</v>
      </c>
      <c r="K48" s="16">
        <v>39</v>
      </c>
    </row>
    <row r="49" spans="1:11" x14ac:dyDescent="0.25">
      <c r="A49" s="3">
        <f>Tabelle1!M2</f>
        <v>15.866999999999999</v>
      </c>
      <c r="D49" s="13">
        <v>7</v>
      </c>
      <c r="E49" s="14"/>
      <c r="F49" s="14">
        <v>7</v>
      </c>
      <c r="G49" s="15">
        <v>11</v>
      </c>
      <c r="H49" s="15">
        <v>15</v>
      </c>
      <c r="I49" s="15">
        <v>19</v>
      </c>
      <c r="J49" s="15">
        <v>23</v>
      </c>
      <c r="K49" s="16">
        <v>39</v>
      </c>
    </row>
    <row r="50" spans="1:11" x14ac:dyDescent="0.25">
      <c r="A50" s="3">
        <f>A49-Tabelle1!J4</f>
        <v>2.3669999999999991</v>
      </c>
      <c r="D50" s="13">
        <v>8</v>
      </c>
      <c r="E50" s="14"/>
      <c r="F50" s="14">
        <v>7</v>
      </c>
      <c r="G50" s="15">
        <v>11</v>
      </c>
      <c r="H50" s="15">
        <v>15</v>
      </c>
      <c r="I50" s="15">
        <v>19</v>
      </c>
      <c r="J50" s="15">
        <v>23</v>
      </c>
      <c r="K50" s="16">
        <v>39</v>
      </c>
    </row>
    <row r="51" spans="1:11" x14ac:dyDescent="0.25">
      <c r="A51" s="3">
        <f>A49-Tabelle1!J5</f>
        <v>1.4219999999999988</v>
      </c>
      <c r="D51" s="20">
        <v>9</v>
      </c>
      <c r="E51" s="21"/>
      <c r="F51" s="21">
        <v>7</v>
      </c>
      <c r="G51" s="22">
        <v>11</v>
      </c>
      <c r="H51" s="22">
        <v>15</v>
      </c>
      <c r="I51" s="22">
        <v>19</v>
      </c>
      <c r="J51" s="22">
        <v>23</v>
      </c>
      <c r="K51" s="23">
        <v>39</v>
      </c>
    </row>
    <row r="52" spans="1:11" x14ac:dyDescent="0.25">
      <c r="A52" s="3">
        <f>A49-Tabelle1!J6</f>
        <v>1.1519999999999975</v>
      </c>
    </row>
    <row r="53" spans="1:11" x14ac:dyDescent="0.25">
      <c r="A53" s="3">
        <f>A49-Tabelle1!J7</f>
        <v>0.6120000000000001</v>
      </c>
      <c r="D53" s="7" t="str">
        <f>N2</f>
        <v>TV BZ HK</v>
      </c>
      <c r="E53" s="8">
        <v>0</v>
      </c>
      <c r="F53" s="8">
        <v>1</v>
      </c>
      <c r="G53" s="8">
        <v>2</v>
      </c>
      <c r="H53" s="8">
        <v>3</v>
      </c>
      <c r="I53" s="8">
        <v>4</v>
      </c>
      <c r="J53" s="8">
        <v>5</v>
      </c>
      <c r="K53" s="9">
        <v>6</v>
      </c>
    </row>
    <row r="54" spans="1:11" x14ac:dyDescent="0.25">
      <c r="A54" s="3">
        <f>A49-Tabelle1!J8</f>
        <v>7.2000000000000952E-2</v>
      </c>
      <c r="D54" s="13">
        <v>1</v>
      </c>
      <c r="E54" s="14"/>
      <c r="F54" s="14">
        <v>7</v>
      </c>
      <c r="G54" s="15">
        <v>10</v>
      </c>
      <c r="H54" s="15">
        <v>15</v>
      </c>
      <c r="I54" s="15">
        <v>22</v>
      </c>
      <c r="J54" s="15">
        <v>31</v>
      </c>
      <c r="K54" s="16">
        <v>44</v>
      </c>
    </row>
    <row r="55" spans="1:11" x14ac:dyDescent="0.25">
      <c r="A55" s="3">
        <f>A49-Tabelle1!J9</f>
        <v>0</v>
      </c>
      <c r="D55" s="18" t="s">
        <v>7</v>
      </c>
      <c r="E55" s="14"/>
      <c r="F55" s="14">
        <v>7</v>
      </c>
      <c r="G55" s="15">
        <v>10</v>
      </c>
      <c r="H55" s="15">
        <v>15</v>
      </c>
      <c r="I55" s="15">
        <v>22</v>
      </c>
      <c r="J55" s="15">
        <v>31</v>
      </c>
      <c r="K55" s="16">
        <v>44</v>
      </c>
    </row>
    <row r="56" spans="1:11" x14ac:dyDescent="0.25">
      <c r="A56" s="3">
        <f>Tabelle1!G2-Tabelle1!J10</f>
        <v>0</v>
      </c>
      <c r="D56" s="18" t="s">
        <v>8</v>
      </c>
      <c r="E56" s="14"/>
      <c r="F56" s="14">
        <v>7</v>
      </c>
      <c r="G56" s="15">
        <v>10</v>
      </c>
      <c r="H56" s="15">
        <v>15</v>
      </c>
      <c r="I56" s="15">
        <v>22</v>
      </c>
      <c r="J56" s="15">
        <v>31</v>
      </c>
      <c r="K56" s="16">
        <v>44</v>
      </c>
    </row>
    <row r="57" spans="1:11" x14ac:dyDescent="0.25">
      <c r="D57" s="13">
        <v>3</v>
      </c>
      <c r="E57" s="14"/>
      <c r="F57" s="14">
        <v>7</v>
      </c>
      <c r="G57" s="15">
        <v>10</v>
      </c>
      <c r="H57" s="15">
        <v>15</v>
      </c>
      <c r="I57" s="15">
        <v>22</v>
      </c>
      <c r="J57" s="15">
        <v>31</v>
      </c>
      <c r="K57" s="16">
        <v>44</v>
      </c>
    </row>
    <row r="58" spans="1:11" x14ac:dyDescent="0.25">
      <c r="D58" s="13">
        <v>4</v>
      </c>
      <c r="E58" s="14"/>
      <c r="F58" s="14">
        <v>7</v>
      </c>
      <c r="G58" s="15">
        <v>10</v>
      </c>
      <c r="H58" s="15">
        <v>15</v>
      </c>
      <c r="I58" s="15">
        <v>22</v>
      </c>
      <c r="J58" s="15">
        <v>31</v>
      </c>
      <c r="K58" s="16">
        <v>44</v>
      </c>
    </row>
    <row r="59" spans="1:11" x14ac:dyDescent="0.25">
      <c r="D59" s="13">
        <v>5</v>
      </c>
      <c r="E59" s="14"/>
      <c r="F59" s="14">
        <v>7</v>
      </c>
      <c r="G59" s="15">
        <v>10</v>
      </c>
      <c r="H59" s="15">
        <v>15</v>
      </c>
      <c r="I59" s="15">
        <v>22</v>
      </c>
      <c r="J59" s="15">
        <v>31</v>
      </c>
      <c r="K59" s="16">
        <v>44</v>
      </c>
    </row>
    <row r="60" spans="1:11" x14ac:dyDescent="0.25">
      <c r="A60" s="1" t="s">
        <v>10</v>
      </c>
      <c r="B60" s="3">
        <v>65</v>
      </c>
      <c r="D60" s="13">
        <v>6</v>
      </c>
      <c r="E60" s="14"/>
      <c r="F60" s="14">
        <v>7</v>
      </c>
      <c r="G60" s="15">
        <v>10</v>
      </c>
      <c r="H60" s="15">
        <v>15</v>
      </c>
      <c r="I60" s="15">
        <v>22</v>
      </c>
      <c r="J60" s="15">
        <v>31</v>
      </c>
      <c r="K60" s="16">
        <v>44</v>
      </c>
    </row>
    <row r="61" spans="1:11" x14ac:dyDescent="0.25">
      <c r="B61" s="3">
        <v>86.67</v>
      </c>
      <c r="D61" s="13">
        <v>7</v>
      </c>
      <c r="E61" s="14"/>
      <c r="F61" s="14">
        <v>7</v>
      </c>
      <c r="G61" s="15">
        <v>10</v>
      </c>
      <c r="H61" s="15">
        <v>15</v>
      </c>
      <c r="I61" s="15">
        <v>22</v>
      </c>
      <c r="J61" s="15">
        <v>31</v>
      </c>
      <c r="K61" s="16">
        <v>44</v>
      </c>
    </row>
    <row r="62" spans="1:11" x14ac:dyDescent="0.25">
      <c r="B62" s="3">
        <v>108.33</v>
      </c>
      <c r="D62" s="13">
        <v>8</v>
      </c>
      <c r="E62" s="14"/>
      <c r="F62" s="14">
        <v>7</v>
      </c>
      <c r="G62" s="15">
        <v>10</v>
      </c>
      <c r="H62" s="15">
        <v>15</v>
      </c>
      <c r="I62" s="15">
        <v>22</v>
      </c>
      <c r="J62" s="15">
        <v>31</v>
      </c>
      <c r="K62" s="16">
        <v>44</v>
      </c>
    </row>
    <row r="63" spans="1:11" x14ac:dyDescent="0.25">
      <c r="B63" s="3">
        <v>151.66999999999999</v>
      </c>
      <c r="D63" s="20">
        <v>9</v>
      </c>
      <c r="E63" s="21"/>
      <c r="F63" s="21">
        <v>7</v>
      </c>
      <c r="G63" s="22">
        <v>10</v>
      </c>
      <c r="H63" s="22">
        <v>15</v>
      </c>
      <c r="I63" s="22">
        <v>22</v>
      </c>
      <c r="J63" s="22">
        <v>31</v>
      </c>
      <c r="K63" s="23">
        <v>44</v>
      </c>
    </row>
    <row r="64" spans="1:11" x14ac:dyDescent="0.25">
      <c r="B64" s="3">
        <v>162.5</v>
      </c>
    </row>
    <row r="65" spans="2:11" x14ac:dyDescent="0.25">
      <c r="B65" s="3">
        <v>173.33</v>
      </c>
      <c r="D65" s="7" t="str">
        <f>H2</f>
        <v>TV BZ TB</v>
      </c>
      <c r="E65" s="8">
        <v>0</v>
      </c>
      <c r="F65" s="8">
        <v>1</v>
      </c>
      <c r="G65" s="8">
        <v>2</v>
      </c>
      <c r="H65" s="8">
        <v>3</v>
      </c>
      <c r="I65" s="8">
        <v>4</v>
      </c>
      <c r="J65" s="8">
        <v>5</v>
      </c>
      <c r="K65" s="9">
        <v>6</v>
      </c>
    </row>
    <row r="66" spans="2:11" x14ac:dyDescent="0.25">
      <c r="D66" s="13">
        <v>1</v>
      </c>
      <c r="E66" s="14"/>
      <c r="F66" s="14">
        <v>5</v>
      </c>
      <c r="G66" s="15">
        <v>10</v>
      </c>
      <c r="H66" s="15">
        <v>15</v>
      </c>
      <c r="I66" s="15">
        <v>19</v>
      </c>
      <c r="J66" s="15">
        <v>23</v>
      </c>
      <c r="K66" s="16">
        <v>27</v>
      </c>
    </row>
    <row r="67" spans="2:11" x14ac:dyDescent="0.25">
      <c r="D67" s="18" t="s">
        <v>7</v>
      </c>
      <c r="E67" s="14"/>
      <c r="F67" s="14">
        <v>5</v>
      </c>
      <c r="G67" s="15">
        <v>10</v>
      </c>
      <c r="H67" s="15">
        <v>15</v>
      </c>
      <c r="I67" s="15">
        <v>19</v>
      </c>
      <c r="J67" s="15">
        <v>23</v>
      </c>
      <c r="K67" s="16">
        <v>27</v>
      </c>
    </row>
    <row r="68" spans="2:11" x14ac:dyDescent="0.25">
      <c r="D68" s="18" t="s">
        <v>8</v>
      </c>
      <c r="E68" s="14"/>
      <c r="F68" s="14">
        <v>5</v>
      </c>
      <c r="G68" s="15">
        <v>10</v>
      </c>
      <c r="H68" s="15">
        <v>15</v>
      </c>
      <c r="I68" s="15">
        <v>19</v>
      </c>
      <c r="J68" s="15">
        <v>23</v>
      </c>
      <c r="K68" s="16">
        <v>27</v>
      </c>
    </row>
    <row r="69" spans="2:11" x14ac:dyDescent="0.25">
      <c r="D69" s="13">
        <v>3</v>
      </c>
      <c r="E69" s="14"/>
      <c r="F69" s="14">
        <v>5</v>
      </c>
      <c r="G69" s="15">
        <v>10</v>
      </c>
      <c r="H69" s="15">
        <v>15</v>
      </c>
      <c r="I69" s="15">
        <v>19</v>
      </c>
      <c r="J69" s="15">
        <v>23</v>
      </c>
      <c r="K69" s="16">
        <v>27</v>
      </c>
    </row>
    <row r="70" spans="2:11" x14ac:dyDescent="0.25">
      <c r="D70" s="13">
        <v>4</v>
      </c>
      <c r="E70" s="14"/>
      <c r="F70" s="14">
        <v>5</v>
      </c>
      <c r="G70" s="15">
        <v>10</v>
      </c>
      <c r="H70" s="15">
        <v>15</v>
      </c>
      <c r="I70" s="15">
        <v>19</v>
      </c>
      <c r="J70" s="15">
        <v>23</v>
      </c>
      <c r="K70" s="16">
        <v>27</v>
      </c>
    </row>
    <row r="71" spans="2:11" x14ac:dyDescent="0.25">
      <c r="D71" s="13">
        <v>5</v>
      </c>
      <c r="E71" s="14"/>
      <c r="F71" s="14">
        <v>5</v>
      </c>
      <c r="G71" s="15">
        <v>10</v>
      </c>
      <c r="H71" s="15">
        <v>15</v>
      </c>
      <c r="I71" s="15">
        <v>19</v>
      </c>
      <c r="J71" s="15">
        <v>23</v>
      </c>
      <c r="K71" s="16">
        <v>27</v>
      </c>
    </row>
    <row r="72" spans="2:11" x14ac:dyDescent="0.25">
      <c r="D72" s="13">
        <v>6</v>
      </c>
      <c r="E72" s="14"/>
      <c r="F72" s="14">
        <v>5</v>
      </c>
      <c r="G72" s="15">
        <v>10</v>
      </c>
      <c r="H72" s="15">
        <v>15</v>
      </c>
      <c r="I72" s="15">
        <v>19</v>
      </c>
      <c r="J72" s="15">
        <v>23</v>
      </c>
      <c r="K72" s="16">
        <v>27</v>
      </c>
    </row>
    <row r="73" spans="2:11" x14ac:dyDescent="0.25">
      <c r="D73" s="13">
        <v>7</v>
      </c>
      <c r="E73" s="14"/>
      <c r="F73" s="14">
        <v>5</v>
      </c>
      <c r="G73" s="15">
        <v>10</v>
      </c>
      <c r="H73" s="15">
        <v>15</v>
      </c>
      <c r="I73" s="15">
        <v>19</v>
      </c>
      <c r="J73" s="15">
        <v>23</v>
      </c>
      <c r="K73" s="16">
        <v>27</v>
      </c>
    </row>
    <row r="74" spans="2:11" x14ac:dyDescent="0.25">
      <c r="D74" s="13">
        <v>8</v>
      </c>
      <c r="E74" s="14"/>
      <c r="F74" s="14">
        <v>5</v>
      </c>
      <c r="G74" s="15">
        <v>10</v>
      </c>
      <c r="H74" s="15">
        <v>15</v>
      </c>
      <c r="I74" s="15">
        <v>19</v>
      </c>
      <c r="J74" s="15">
        <v>23</v>
      </c>
      <c r="K74" s="16">
        <v>27</v>
      </c>
    </row>
    <row r="75" spans="2:11" x14ac:dyDescent="0.25">
      <c r="D75" s="20">
        <v>9</v>
      </c>
      <c r="E75" s="21"/>
      <c r="F75" s="21">
        <v>5</v>
      </c>
      <c r="G75" s="22">
        <v>10</v>
      </c>
      <c r="H75" s="22">
        <v>15</v>
      </c>
      <c r="I75" s="22">
        <v>19</v>
      </c>
      <c r="J75" s="22">
        <v>23</v>
      </c>
      <c r="K75" s="23">
        <v>27</v>
      </c>
    </row>
    <row r="77" spans="2:11" x14ac:dyDescent="0.25">
      <c r="D77" s="7" t="str">
        <f>I2</f>
        <v>TV BZ Druck - gewerblich</v>
      </c>
      <c r="E77" s="8">
        <v>0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9">
        <v>6</v>
      </c>
    </row>
    <row r="78" spans="2:11" x14ac:dyDescent="0.25">
      <c r="D78" s="13">
        <v>1</v>
      </c>
      <c r="E78" s="14"/>
      <c r="F78" s="14">
        <v>8</v>
      </c>
      <c r="G78" s="15">
        <v>15</v>
      </c>
      <c r="H78" s="15">
        <v>20</v>
      </c>
      <c r="I78" s="15">
        <v>35</v>
      </c>
      <c r="J78" s="15">
        <v>45</v>
      </c>
      <c r="K78" s="16">
        <v>50</v>
      </c>
    </row>
    <row r="79" spans="2:11" x14ac:dyDescent="0.25">
      <c r="D79" s="18" t="s">
        <v>7</v>
      </c>
      <c r="E79" s="14"/>
      <c r="F79" s="14">
        <v>8</v>
      </c>
      <c r="G79" s="15">
        <v>15</v>
      </c>
      <c r="H79" s="15">
        <v>20</v>
      </c>
      <c r="I79" s="15">
        <v>35</v>
      </c>
      <c r="J79" s="15">
        <v>45</v>
      </c>
      <c r="K79" s="16">
        <v>50</v>
      </c>
    </row>
    <row r="80" spans="2:11" x14ac:dyDescent="0.25">
      <c r="D80" s="18" t="s">
        <v>8</v>
      </c>
      <c r="E80" s="14"/>
      <c r="F80" s="14">
        <v>8</v>
      </c>
      <c r="G80" s="15">
        <v>15</v>
      </c>
      <c r="H80" s="15">
        <v>20</v>
      </c>
      <c r="I80" s="15">
        <v>35</v>
      </c>
      <c r="J80" s="15">
        <v>45</v>
      </c>
      <c r="K80" s="16">
        <v>50</v>
      </c>
    </row>
    <row r="81" spans="4:11" x14ac:dyDescent="0.25">
      <c r="D81" s="13">
        <v>3</v>
      </c>
      <c r="E81" s="14"/>
      <c r="F81" s="14">
        <v>8</v>
      </c>
      <c r="G81" s="15">
        <v>15</v>
      </c>
      <c r="H81" s="15">
        <v>20</v>
      </c>
      <c r="I81" s="15">
        <v>35</v>
      </c>
      <c r="J81" s="15">
        <v>45</v>
      </c>
      <c r="K81" s="16">
        <v>50</v>
      </c>
    </row>
    <row r="82" spans="4:11" x14ac:dyDescent="0.25">
      <c r="D82" s="13">
        <v>4</v>
      </c>
      <c r="E82" s="14"/>
      <c r="F82" s="14">
        <v>8</v>
      </c>
      <c r="G82" s="15">
        <v>15</v>
      </c>
      <c r="H82" s="15">
        <v>20</v>
      </c>
      <c r="I82" s="15">
        <v>35</v>
      </c>
      <c r="J82" s="15">
        <v>45</v>
      </c>
      <c r="K82" s="16">
        <v>50</v>
      </c>
    </row>
    <row r="83" spans="4:11" x14ac:dyDescent="0.25">
      <c r="D83" s="13">
        <v>5</v>
      </c>
      <c r="E83" s="14"/>
      <c r="F83" s="14">
        <v>8</v>
      </c>
      <c r="G83" s="15">
        <v>15</v>
      </c>
      <c r="H83" s="15">
        <v>20</v>
      </c>
      <c r="I83" s="15">
        <v>35</v>
      </c>
      <c r="J83" s="15">
        <v>45</v>
      </c>
      <c r="K83" s="16">
        <v>50</v>
      </c>
    </row>
    <row r="84" spans="4:11" x14ac:dyDescent="0.25">
      <c r="D84" s="13">
        <v>6</v>
      </c>
      <c r="E84" s="14"/>
      <c r="F84" s="14"/>
      <c r="G84" s="15"/>
      <c r="H84" s="15"/>
      <c r="I84" s="15"/>
      <c r="J84" s="15"/>
      <c r="K84" s="16"/>
    </row>
    <row r="85" spans="4:11" x14ac:dyDescent="0.25">
      <c r="D85" s="13">
        <v>7</v>
      </c>
      <c r="E85" s="14"/>
      <c r="F85" s="14"/>
      <c r="G85" s="15"/>
      <c r="H85" s="15"/>
      <c r="I85" s="15"/>
      <c r="J85" s="15"/>
      <c r="K85" s="16"/>
    </row>
    <row r="86" spans="4:11" x14ac:dyDescent="0.25">
      <c r="D86" s="13">
        <v>8</v>
      </c>
      <c r="E86" s="14"/>
      <c r="F86" s="14"/>
      <c r="G86" s="15"/>
      <c r="H86" s="15"/>
      <c r="I86" s="15"/>
      <c r="J86" s="15"/>
      <c r="K86" s="16"/>
    </row>
    <row r="87" spans="4:11" x14ac:dyDescent="0.25">
      <c r="D87" s="20">
        <v>9</v>
      </c>
      <c r="E87" s="21"/>
      <c r="F87" s="21"/>
      <c r="G87" s="22"/>
      <c r="H87" s="22"/>
      <c r="I87" s="22"/>
      <c r="J87" s="22"/>
      <c r="K87" s="23"/>
    </row>
    <row r="89" spans="4:11" x14ac:dyDescent="0.25">
      <c r="D89" s="7" t="str">
        <f>K2</f>
        <v>TV BZ Kautschuck</v>
      </c>
      <c r="E89" s="8">
        <v>0</v>
      </c>
      <c r="F89" s="8">
        <v>1</v>
      </c>
      <c r="G89" s="8">
        <v>2</v>
      </c>
      <c r="H89" s="8">
        <v>3</v>
      </c>
      <c r="I89" s="8">
        <v>4</v>
      </c>
      <c r="J89" s="8">
        <v>5</v>
      </c>
      <c r="K89" s="9">
        <v>6</v>
      </c>
    </row>
    <row r="90" spans="4:11" x14ac:dyDescent="0.25">
      <c r="D90" s="13">
        <v>1</v>
      </c>
      <c r="E90" s="14"/>
      <c r="F90" s="14">
        <v>4</v>
      </c>
      <c r="G90" s="15">
        <v>7</v>
      </c>
      <c r="H90" s="15">
        <v>10</v>
      </c>
      <c r="I90" s="15">
        <v>13</v>
      </c>
      <c r="J90" s="15">
        <v>16</v>
      </c>
      <c r="K90" s="16">
        <v>22</v>
      </c>
    </row>
    <row r="91" spans="4:11" x14ac:dyDescent="0.25">
      <c r="D91" s="18" t="s">
        <v>7</v>
      </c>
      <c r="E91" s="14"/>
      <c r="F91" s="14">
        <v>4</v>
      </c>
      <c r="G91" s="15">
        <v>7</v>
      </c>
      <c r="H91" s="15">
        <v>10</v>
      </c>
      <c r="I91" s="15">
        <v>13</v>
      </c>
      <c r="J91" s="15">
        <v>16</v>
      </c>
      <c r="K91" s="16">
        <v>22</v>
      </c>
    </row>
    <row r="92" spans="4:11" x14ac:dyDescent="0.25">
      <c r="D92" s="18" t="s">
        <v>8</v>
      </c>
      <c r="E92" s="14"/>
      <c r="F92" s="14">
        <v>4</v>
      </c>
      <c r="G92" s="15">
        <v>7</v>
      </c>
      <c r="H92" s="15">
        <v>10</v>
      </c>
      <c r="I92" s="15">
        <v>13</v>
      </c>
      <c r="J92" s="15">
        <v>16</v>
      </c>
      <c r="K92" s="16">
        <v>22</v>
      </c>
    </row>
    <row r="93" spans="4:11" x14ac:dyDescent="0.25">
      <c r="D93" s="13">
        <v>3</v>
      </c>
      <c r="E93" s="26"/>
      <c r="F93" s="26">
        <v>3</v>
      </c>
      <c r="G93" s="26">
        <v>4</v>
      </c>
      <c r="H93" s="26">
        <v>6</v>
      </c>
      <c r="I93" s="26">
        <v>9</v>
      </c>
      <c r="J93" s="26">
        <v>10</v>
      </c>
      <c r="K93" s="27">
        <v>15</v>
      </c>
    </row>
    <row r="94" spans="4:11" x14ac:dyDescent="0.25">
      <c r="D94" s="13">
        <v>4</v>
      </c>
      <c r="E94" s="14"/>
      <c r="F94" s="14">
        <v>4</v>
      </c>
      <c r="G94" s="15">
        <v>7</v>
      </c>
      <c r="H94" s="15">
        <v>10</v>
      </c>
      <c r="I94" s="15">
        <v>13</v>
      </c>
      <c r="J94" s="15">
        <v>16</v>
      </c>
      <c r="K94" s="16">
        <v>20</v>
      </c>
    </row>
    <row r="95" spans="4:11" x14ac:dyDescent="0.25">
      <c r="D95" s="13">
        <v>5</v>
      </c>
      <c r="E95" s="14"/>
      <c r="F95" s="14">
        <v>4</v>
      </c>
      <c r="G95" s="15">
        <v>7</v>
      </c>
      <c r="H95" s="15">
        <v>10</v>
      </c>
      <c r="I95" s="15">
        <v>13</v>
      </c>
      <c r="J95" s="15">
        <v>16</v>
      </c>
      <c r="K95" s="16">
        <v>20</v>
      </c>
    </row>
    <row r="96" spans="4:11" x14ac:dyDescent="0.25">
      <c r="D96" s="13">
        <v>6</v>
      </c>
      <c r="E96" s="14"/>
      <c r="F96" s="14">
        <v>4</v>
      </c>
      <c r="G96" s="15">
        <v>7</v>
      </c>
      <c r="H96" s="15">
        <v>10</v>
      </c>
      <c r="I96" s="15">
        <v>13</v>
      </c>
      <c r="J96" s="15">
        <v>16</v>
      </c>
      <c r="K96" s="16">
        <v>20</v>
      </c>
    </row>
    <row r="97" spans="4:11" x14ac:dyDescent="0.25">
      <c r="D97" s="13">
        <v>7</v>
      </c>
      <c r="E97" s="26"/>
      <c r="F97" s="26">
        <v>4</v>
      </c>
      <c r="G97" s="26">
        <v>7</v>
      </c>
      <c r="H97" s="26">
        <v>10</v>
      </c>
      <c r="I97" s="26">
        <v>13</v>
      </c>
      <c r="J97" s="26">
        <v>16</v>
      </c>
      <c r="K97" s="27">
        <v>18</v>
      </c>
    </row>
    <row r="98" spans="4:11" x14ac:dyDescent="0.25">
      <c r="D98" s="13">
        <v>8</v>
      </c>
      <c r="E98" s="14"/>
      <c r="F98" s="15">
        <v>4</v>
      </c>
      <c r="G98" s="15">
        <v>7</v>
      </c>
      <c r="H98" s="15">
        <v>10</v>
      </c>
      <c r="I98" s="15">
        <v>13</v>
      </c>
      <c r="J98" s="15">
        <v>16</v>
      </c>
      <c r="K98" s="16">
        <v>20</v>
      </c>
    </row>
    <row r="99" spans="4:11" x14ac:dyDescent="0.25">
      <c r="D99" s="20">
        <v>9</v>
      </c>
      <c r="E99" s="21"/>
      <c r="F99" s="22">
        <v>4</v>
      </c>
      <c r="G99" s="22">
        <v>7</v>
      </c>
      <c r="H99" s="22">
        <v>10</v>
      </c>
      <c r="I99" s="22">
        <v>13</v>
      </c>
      <c r="J99" s="22">
        <v>16</v>
      </c>
      <c r="K99" s="23">
        <v>20</v>
      </c>
    </row>
    <row r="101" spans="4:11" x14ac:dyDescent="0.25">
      <c r="D101" s="7" t="str">
        <f>M2</f>
        <v>TV BZ Kunststoff</v>
      </c>
      <c r="E101" s="8">
        <v>0</v>
      </c>
      <c r="F101" s="8">
        <v>1</v>
      </c>
      <c r="G101" s="8">
        <v>2</v>
      </c>
      <c r="H101" s="8">
        <v>3</v>
      </c>
      <c r="I101" s="8">
        <v>4</v>
      </c>
      <c r="J101" s="8">
        <v>5</v>
      </c>
      <c r="K101" s="9">
        <v>6</v>
      </c>
    </row>
    <row r="102" spans="4:11" x14ac:dyDescent="0.25">
      <c r="D102" s="13">
        <v>1</v>
      </c>
      <c r="E102" s="14"/>
      <c r="F102" s="14">
        <v>7</v>
      </c>
      <c r="G102" s="15">
        <v>10</v>
      </c>
      <c r="H102" s="15">
        <v>15</v>
      </c>
      <c r="I102" s="15">
        <v>22</v>
      </c>
      <c r="J102" s="15">
        <v>26</v>
      </c>
      <c r="K102" s="16">
        <v>38</v>
      </c>
    </row>
    <row r="103" spans="4:11" x14ac:dyDescent="0.25">
      <c r="D103" s="18" t="s">
        <v>7</v>
      </c>
      <c r="E103" s="26"/>
      <c r="F103" s="26">
        <v>7</v>
      </c>
      <c r="G103" s="26">
        <v>11</v>
      </c>
      <c r="H103" s="26">
        <v>15</v>
      </c>
      <c r="I103" s="26">
        <v>19</v>
      </c>
      <c r="J103" s="26">
        <v>25</v>
      </c>
      <c r="K103" s="27">
        <v>39</v>
      </c>
    </row>
    <row r="104" spans="4:11" x14ac:dyDescent="0.25">
      <c r="D104" s="18" t="s">
        <v>8</v>
      </c>
      <c r="E104" s="26"/>
      <c r="F104" s="26">
        <v>7</v>
      </c>
      <c r="G104" s="26">
        <v>11</v>
      </c>
      <c r="H104" s="26">
        <v>15</v>
      </c>
      <c r="I104" s="26">
        <v>19</v>
      </c>
      <c r="J104" s="26">
        <v>25</v>
      </c>
      <c r="K104" s="27">
        <v>39</v>
      </c>
    </row>
    <row r="105" spans="4:11" x14ac:dyDescent="0.25">
      <c r="D105" s="13">
        <v>3</v>
      </c>
      <c r="E105" s="14"/>
      <c r="F105" s="14">
        <v>4</v>
      </c>
      <c r="G105" s="15">
        <v>6</v>
      </c>
      <c r="H105" s="15">
        <v>9</v>
      </c>
      <c r="I105" s="15">
        <v>13</v>
      </c>
      <c r="J105" s="15">
        <v>15</v>
      </c>
      <c r="K105" s="16">
        <v>25</v>
      </c>
    </row>
    <row r="106" spans="4:11" x14ac:dyDescent="0.25">
      <c r="D106" s="13">
        <v>4</v>
      </c>
      <c r="E106" s="14"/>
      <c r="F106" s="14">
        <v>4</v>
      </c>
      <c r="G106" s="15">
        <v>6</v>
      </c>
      <c r="H106" s="15">
        <v>9</v>
      </c>
      <c r="I106" s="15">
        <v>13</v>
      </c>
      <c r="J106" s="15">
        <v>15</v>
      </c>
      <c r="K106" s="16">
        <v>25</v>
      </c>
    </row>
    <row r="107" spans="4:11" x14ac:dyDescent="0.25">
      <c r="D107" s="13">
        <v>5</v>
      </c>
      <c r="E107" s="26"/>
      <c r="F107" s="26">
        <v>3</v>
      </c>
      <c r="G107" s="26">
        <v>4</v>
      </c>
      <c r="H107" s="26">
        <v>6</v>
      </c>
      <c r="I107" s="26">
        <v>9</v>
      </c>
      <c r="J107" s="26">
        <v>10</v>
      </c>
      <c r="K107" s="27">
        <v>20</v>
      </c>
    </row>
    <row r="108" spans="4:11" x14ac:dyDescent="0.25">
      <c r="D108" s="13">
        <v>6</v>
      </c>
      <c r="E108" s="26"/>
      <c r="F108" s="26">
        <v>7</v>
      </c>
      <c r="G108" s="26">
        <v>4</v>
      </c>
      <c r="H108" s="26">
        <v>6</v>
      </c>
      <c r="I108" s="26">
        <v>9</v>
      </c>
      <c r="J108" s="26">
        <v>10</v>
      </c>
      <c r="K108" s="27">
        <v>20</v>
      </c>
    </row>
    <row r="109" spans="4:11" x14ac:dyDescent="0.25">
      <c r="D109" s="13">
        <v>7</v>
      </c>
      <c r="E109" s="26"/>
      <c r="F109" s="26">
        <v>7</v>
      </c>
      <c r="G109" s="26">
        <v>4</v>
      </c>
      <c r="H109" s="26">
        <v>6</v>
      </c>
      <c r="I109" s="26">
        <v>9</v>
      </c>
      <c r="J109" s="26">
        <v>10</v>
      </c>
      <c r="K109" s="27">
        <v>20</v>
      </c>
    </row>
    <row r="110" spans="4:11" x14ac:dyDescent="0.25">
      <c r="D110" s="13">
        <v>8</v>
      </c>
      <c r="E110" s="26"/>
      <c r="F110" s="26">
        <v>7</v>
      </c>
      <c r="G110" s="26">
        <v>4</v>
      </c>
      <c r="H110" s="26">
        <v>6</v>
      </c>
      <c r="I110" s="26">
        <v>9</v>
      </c>
      <c r="J110" s="26">
        <v>10</v>
      </c>
      <c r="K110" s="27">
        <v>20</v>
      </c>
    </row>
    <row r="111" spans="4:11" x14ac:dyDescent="0.25">
      <c r="D111" s="20">
        <v>9</v>
      </c>
      <c r="E111" s="28"/>
      <c r="F111" s="28">
        <v>7</v>
      </c>
      <c r="G111" s="28">
        <v>4</v>
      </c>
      <c r="H111" s="28">
        <v>6</v>
      </c>
      <c r="I111" s="28">
        <v>9</v>
      </c>
      <c r="J111" s="28">
        <v>10</v>
      </c>
      <c r="K111" s="29">
        <v>20</v>
      </c>
    </row>
    <row r="113" spans="4:11" x14ac:dyDescent="0.25">
      <c r="D113" s="7" t="str">
        <f>O2</f>
        <v>TV BZ Eisenbahn</v>
      </c>
      <c r="E113" s="8">
        <v>0</v>
      </c>
      <c r="F113" s="8">
        <v>1</v>
      </c>
      <c r="G113" s="8">
        <v>2</v>
      </c>
      <c r="H113" s="8">
        <v>3</v>
      </c>
      <c r="I113" s="8">
        <v>4</v>
      </c>
      <c r="J113" s="8">
        <v>5</v>
      </c>
      <c r="K113" s="9">
        <v>6</v>
      </c>
    </row>
    <row r="114" spans="4:11" x14ac:dyDescent="0.25">
      <c r="D114" s="13">
        <v>1</v>
      </c>
      <c r="E114" s="15"/>
      <c r="F114" s="15">
        <v>5</v>
      </c>
      <c r="G114" s="15">
        <v>9</v>
      </c>
      <c r="H114" s="15">
        <v>12</v>
      </c>
      <c r="I114" s="15">
        <v>16</v>
      </c>
      <c r="J114" s="15">
        <v>22</v>
      </c>
      <c r="K114" s="94">
        <v>25</v>
      </c>
    </row>
    <row r="115" spans="4:11" x14ac:dyDescent="0.25">
      <c r="D115" s="18" t="s">
        <v>7</v>
      </c>
      <c r="E115" s="15"/>
      <c r="F115" s="15">
        <v>5</v>
      </c>
      <c r="G115" s="15">
        <v>9</v>
      </c>
      <c r="H115" s="15">
        <v>12</v>
      </c>
      <c r="I115" s="15">
        <v>16</v>
      </c>
      <c r="J115" s="15">
        <v>22</v>
      </c>
      <c r="K115" s="94">
        <v>25</v>
      </c>
    </row>
    <row r="116" spans="4:11" x14ac:dyDescent="0.25">
      <c r="D116" s="18" t="s">
        <v>8</v>
      </c>
      <c r="E116" s="15"/>
      <c r="F116" s="15">
        <v>5</v>
      </c>
      <c r="G116" s="15">
        <v>9</v>
      </c>
      <c r="H116" s="15">
        <v>12</v>
      </c>
      <c r="I116" s="15">
        <v>16</v>
      </c>
      <c r="J116" s="15">
        <v>22</v>
      </c>
      <c r="K116" s="94">
        <v>25</v>
      </c>
    </row>
    <row r="117" spans="4:11" x14ac:dyDescent="0.25">
      <c r="D117" s="13">
        <v>3</v>
      </c>
      <c r="E117" s="26"/>
      <c r="F117" s="26">
        <v>3</v>
      </c>
      <c r="G117" s="26">
        <v>4</v>
      </c>
      <c r="H117" s="26">
        <v>6</v>
      </c>
      <c r="I117" s="26">
        <v>9</v>
      </c>
      <c r="J117" s="26">
        <v>10</v>
      </c>
      <c r="K117" s="27">
        <v>17</v>
      </c>
    </row>
    <row r="118" spans="4:11" x14ac:dyDescent="0.25">
      <c r="D118" s="13">
        <v>4</v>
      </c>
      <c r="E118" s="15"/>
      <c r="F118" s="15">
        <v>5</v>
      </c>
      <c r="G118" s="15">
        <v>7</v>
      </c>
      <c r="H118" s="15">
        <v>9</v>
      </c>
      <c r="I118" s="15">
        <v>13</v>
      </c>
      <c r="J118" s="15">
        <v>15</v>
      </c>
      <c r="K118" s="94">
        <v>21</v>
      </c>
    </row>
    <row r="119" spans="4:11" x14ac:dyDescent="0.25">
      <c r="D119" s="13">
        <v>5</v>
      </c>
      <c r="E119" s="26"/>
      <c r="F119" s="26">
        <v>3</v>
      </c>
      <c r="G119" s="26">
        <v>4</v>
      </c>
      <c r="H119" s="26">
        <v>5</v>
      </c>
      <c r="I119" s="26">
        <v>9</v>
      </c>
      <c r="J119" s="26">
        <v>10</v>
      </c>
      <c r="K119" s="27">
        <v>17</v>
      </c>
    </row>
    <row r="120" spans="4:11" x14ac:dyDescent="0.25">
      <c r="D120" s="13">
        <v>6</v>
      </c>
      <c r="E120" s="26"/>
      <c r="F120" s="26">
        <v>3</v>
      </c>
      <c r="G120" s="26">
        <v>4</v>
      </c>
      <c r="H120" s="26">
        <v>5</v>
      </c>
      <c r="I120" s="26">
        <v>9</v>
      </c>
      <c r="J120" s="26">
        <v>10</v>
      </c>
      <c r="K120" s="27">
        <v>17</v>
      </c>
    </row>
    <row r="121" spans="4:11" x14ac:dyDescent="0.25">
      <c r="D121" s="13">
        <v>7</v>
      </c>
      <c r="E121" s="26"/>
      <c r="F121" s="26">
        <v>3</v>
      </c>
      <c r="G121" s="26">
        <v>4</v>
      </c>
      <c r="H121" s="26">
        <v>5</v>
      </c>
      <c r="I121" s="26">
        <v>9</v>
      </c>
      <c r="J121" s="26">
        <v>10</v>
      </c>
      <c r="K121" s="27">
        <v>17</v>
      </c>
    </row>
    <row r="122" spans="4:11" x14ac:dyDescent="0.25">
      <c r="D122" s="13">
        <v>8</v>
      </c>
      <c r="E122" s="26"/>
      <c r="F122" s="26">
        <v>3</v>
      </c>
      <c r="G122" s="26">
        <v>4</v>
      </c>
      <c r="H122" s="26">
        <v>5</v>
      </c>
      <c r="I122" s="26">
        <v>9</v>
      </c>
      <c r="J122" s="26">
        <v>10</v>
      </c>
      <c r="K122" s="27">
        <v>17</v>
      </c>
    </row>
    <row r="123" spans="4:11" x14ac:dyDescent="0.25">
      <c r="D123" s="20">
        <v>9</v>
      </c>
      <c r="E123" s="22"/>
      <c r="F123" s="22">
        <v>5</v>
      </c>
      <c r="G123" s="22">
        <v>9</v>
      </c>
      <c r="H123" s="22">
        <v>12</v>
      </c>
      <c r="I123" s="22">
        <v>16</v>
      </c>
      <c r="J123" s="22">
        <v>20</v>
      </c>
      <c r="K123" s="95">
        <v>25</v>
      </c>
    </row>
    <row r="125" spans="4:11" x14ac:dyDescent="0.25">
      <c r="D125" s="7" t="str">
        <f>P2</f>
        <v>TV BZ KS über Tage</v>
      </c>
      <c r="E125" s="8">
        <v>0</v>
      </c>
      <c r="F125" s="8">
        <v>1</v>
      </c>
      <c r="G125" s="8">
        <v>2</v>
      </c>
      <c r="H125" s="8">
        <v>3</v>
      </c>
      <c r="I125" s="8">
        <v>4</v>
      </c>
      <c r="J125" s="8">
        <v>5</v>
      </c>
      <c r="K125" s="9">
        <v>6</v>
      </c>
    </row>
    <row r="126" spans="4:11" x14ac:dyDescent="0.25">
      <c r="D126" s="13">
        <v>1</v>
      </c>
      <c r="E126" s="15"/>
      <c r="F126" s="15">
        <v>7</v>
      </c>
      <c r="G126" s="15">
        <v>9</v>
      </c>
      <c r="H126" s="15">
        <v>13</v>
      </c>
      <c r="I126" s="15">
        <v>17</v>
      </c>
      <c r="J126" s="15">
        <v>20</v>
      </c>
      <c r="K126" s="94">
        <v>26</v>
      </c>
    </row>
    <row r="127" spans="4:11" x14ac:dyDescent="0.25">
      <c r="D127" s="18" t="s">
        <v>7</v>
      </c>
      <c r="E127" s="15"/>
      <c r="F127" s="15">
        <v>7</v>
      </c>
      <c r="G127" s="15">
        <v>9</v>
      </c>
      <c r="H127" s="15">
        <v>13</v>
      </c>
      <c r="I127" s="15">
        <v>17</v>
      </c>
      <c r="J127" s="15">
        <v>20</v>
      </c>
      <c r="K127" s="94">
        <v>26</v>
      </c>
    </row>
    <row r="128" spans="4:11" x14ac:dyDescent="0.25">
      <c r="D128" s="18" t="s">
        <v>8</v>
      </c>
      <c r="E128" s="15"/>
      <c r="F128" s="15">
        <v>7</v>
      </c>
      <c r="G128" s="15">
        <v>9</v>
      </c>
      <c r="H128" s="15">
        <v>13</v>
      </c>
      <c r="I128" s="15">
        <v>17</v>
      </c>
      <c r="J128" s="15">
        <v>20</v>
      </c>
      <c r="K128" s="94">
        <v>26</v>
      </c>
    </row>
    <row r="129" spans="4:11" x14ac:dyDescent="0.25">
      <c r="D129" s="13">
        <v>3</v>
      </c>
      <c r="E129" s="26"/>
      <c r="F129" s="26">
        <v>3</v>
      </c>
      <c r="G129" s="26">
        <v>5</v>
      </c>
      <c r="H129" s="26">
        <v>7</v>
      </c>
      <c r="I129" s="26">
        <v>9</v>
      </c>
      <c r="J129" s="26">
        <v>11</v>
      </c>
      <c r="K129" s="27">
        <v>31</v>
      </c>
    </row>
    <row r="130" spans="4:11" x14ac:dyDescent="0.25">
      <c r="D130" s="13">
        <v>4</v>
      </c>
      <c r="E130" s="26"/>
      <c r="F130" s="26">
        <v>3</v>
      </c>
      <c r="G130" s="26">
        <v>5</v>
      </c>
      <c r="H130" s="26">
        <v>7</v>
      </c>
      <c r="I130" s="26">
        <v>9</v>
      </c>
      <c r="J130" s="26">
        <v>11</v>
      </c>
      <c r="K130" s="27">
        <v>31</v>
      </c>
    </row>
    <row r="131" spans="4:11" x14ac:dyDescent="0.25">
      <c r="D131" s="13">
        <v>5</v>
      </c>
      <c r="E131" s="26"/>
      <c r="F131" s="26">
        <v>3</v>
      </c>
      <c r="G131" s="26">
        <v>5</v>
      </c>
      <c r="H131" s="26">
        <v>7</v>
      </c>
      <c r="I131" s="26">
        <v>9</v>
      </c>
      <c r="J131" s="26">
        <v>11</v>
      </c>
      <c r="K131" s="27">
        <v>31</v>
      </c>
    </row>
    <row r="132" spans="4:11" x14ac:dyDescent="0.25">
      <c r="D132" s="13">
        <v>6</v>
      </c>
      <c r="E132" s="15"/>
      <c r="F132" s="15">
        <v>3</v>
      </c>
      <c r="G132" s="15">
        <v>5</v>
      </c>
      <c r="H132" s="15">
        <v>7</v>
      </c>
      <c r="I132" s="15">
        <v>9</v>
      </c>
      <c r="J132" s="15">
        <v>11</v>
      </c>
      <c r="K132" s="94">
        <v>27</v>
      </c>
    </row>
    <row r="133" spans="4:11" x14ac:dyDescent="0.25">
      <c r="D133" s="13">
        <v>7</v>
      </c>
      <c r="E133" s="15"/>
      <c r="F133" s="15">
        <v>3</v>
      </c>
      <c r="G133" s="15">
        <v>5</v>
      </c>
      <c r="H133" s="15">
        <v>7</v>
      </c>
      <c r="I133" s="15">
        <v>9</v>
      </c>
      <c r="J133" s="15">
        <v>11</v>
      </c>
      <c r="K133" s="94">
        <v>27</v>
      </c>
    </row>
    <row r="134" spans="4:11" x14ac:dyDescent="0.25">
      <c r="D134" s="13">
        <v>8</v>
      </c>
      <c r="E134" s="15"/>
      <c r="F134" s="15">
        <v>3</v>
      </c>
      <c r="G134" s="15">
        <v>5</v>
      </c>
      <c r="H134" s="15">
        <v>7</v>
      </c>
      <c r="I134" s="15">
        <v>9</v>
      </c>
      <c r="J134" s="15">
        <v>11</v>
      </c>
      <c r="K134" s="94">
        <v>27</v>
      </c>
    </row>
    <row r="135" spans="4:11" x14ac:dyDescent="0.25">
      <c r="D135" s="20">
        <v>9</v>
      </c>
      <c r="E135" s="22"/>
      <c r="F135" s="22">
        <v>3</v>
      </c>
      <c r="G135" s="22">
        <v>5</v>
      </c>
      <c r="H135" s="22">
        <v>7</v>
      </c>
      <c r="I135" s="22">
        <v>9</v>
      </c>
      <c r="J135" s="22">
        <v>11</v>
      </c>
      <c r="K135" s="95">
        <v>27</v>
      </c>
    </row>
    <row r="137" spans="4:11" x14ac:dyDescent="0.25">
      <c r="D137" s="7" t="str">
        <f>Q2</f>
        <v>TV BZ KS unter Tage</v>
      </c>
      <c r="E137" s="8">
        <v>0</v>
      </c>
      <c r="F137" s="8">
        <v>1</v>
      </c>
      <c r="G137" s="8">
        <v>2</v>
      </c>
      <c r="H137" s="8">
        <v>3</v>
      </c>
      <c r="I137" s="8">
        <v>4</v>
      </c>
      <c r="J137" s="8">
        <v>5</v>
      </c>
      <c r="K137" s="9">
        <v>6</v>
      </c>
    </row>
    <row r="138" spans="4:11" x14ac:dyDescent="0.25">
      <c r="D138" s="13">
        <v>1</v>
      </c>
      <c r="E138" s="15"/>
      <c r="F138" s="15">
        <v>7</v>
      </c>
      <c r="G138" s="15">
        <v>9</v>
      </c>
      <c r="H138" s="15">
        <v>13</v>
      </c>
      <c r="I138" s="15">
        <v>17</v>
      </c>
      <c r="J138" s="15">
        <v>20</v>
      </c>
      <c r="K138" s="94">
        <v>33</v>
      </c>
    </row>
    <row r="139" spans="4:11" x14ac:dyDescent="0.25">
      <c r="D139" s="18" t="s">
        <v>7</v>
      </c>
      <c r="E139" s="15"/>
      <c r="F139" s="15">
        <v>7</v>
      </c>
      <c r="G139" s="15">
        <v>9</v>
      </c>
      <c r="H139" s="15">
        <v>13</v>
      </c>
      <c r="I139" s="15">
        <v>17</v>
      </c>
      <c r="J139" s="15">
        <v>20</v>
      </c>
      <c r="K139" s="94">
        <v>33</v>
      </c>
    </row>
    <row r="140" spans="4:11" x14ac:dyDescent="0.25">
      <c r="D140" s="18" t="s">
        <v>8</v>
      </c>
      <c r="E140" s="15"/>
      <c r="F140" s="15">
        <v>7</v>
      </c>
      <c r="G140" s="15">
        <v>9</v>
      </c>
      <c r="H140" s="15">
        <v>13</v>
      </c>
      <c r="I140" s="15">
        <v>17</v>
      </c>
      <c r="J140" s="15">
        <v>20</v>
      </c>
      <c r="K140" s="94">
        <v>33</v>
      </c>
    </row>
    <row r="141" spans="4:11" x14ac:dyDescent="0.25">
      <c r="D141" s="13">
        <v>3</v>
      </c>
      <c r="E141" s="26"/>
      <c r="F141" s="26">
        <v>3</v>
      </c>
      <c r="G141" s="26">
        <v>5</v>
      </c>
      <c r="H141" s="26">
        <v>7</v>
      </c>
      <c r="I141" s="26">
        <v>9</v>
      </c>
      <c r="J141" s="26">
        <v>11</v>
      </c>
      <c r="K141" s="27">
        <v>36</v>
      </c>
    </row>
    <row r="142" spans="4:11" x14ac:dyDescent="0.25">
      <c r="D142" s="13">
        <v>4</v>
      </c>
      <c r="E142" s="26"/>
      <c r="F142" s="26">
        <v>3</v>
      </c>
      <c r="G142" s="26">
        <v>5</v>
      </c>
      <c r="H142" s="26">
        <v>7</v>
      </c>
      <c r="I142" s="26">
        <v>9</v>
      </c>
      <c r="J142" s="26">
        <v>11</v>
      </c>
      <c r="K142" s="27">
        <v>36</v>
      </c>
    </row>
    <row r="143" spans="4:11" x14ac:dyDescent="0.25">
      <c r="D143" s="13">
        <v>5</v>
      </c>
      <c r="E143" s="26"/>
      <c r="F143" s="26">
        <v>3</v>
      </c>
      <c r="G143" s="26">
        <v>5</v>
      </c>
      <c r="H143" s="26">
        <v>7</v>
      </c>
      <c r="I143" s="26">
        <v>9</v>
      </c>
      <c r="J143" s="26">
        <v>11</v>
      </c>
      <c r="K143" s="27">
        <v>36</v>
      </c>
    </row>
    <row r="144" spans="4:11" x14ac:dyDescent="0.25">
      <c r="D144" s="13">
        <v>6</v>
      </c>
      <c r="E144" s="15"/>
      <c r="F144" s="15">
        <v>3</v>
      </c>
      <c r="G144" s="15">
        <v>5</v>
      </c>
      <c r="H144" s="15">
        <v>7</v>
      </c>
      <c r="I144" s="15">
        <v>9</v>
      </c>
      <c r="J144" s="15">
        <v>11</v>
      </c>
      <c r="K144" s="94">
        <v>30</v>
      </c>
    </row>
    <row r="145" spans="4:11" x14ac:dyDescent="0.25">
      <c r="D145" s="13">
        <v>7</v>
      </c>
      <c r="E145" s="15"/>
      <c r="F145" s="15">
        <v>3</v>
      </c>
      <c r="G145" s="15">
        <v>5</v>
      </c>
      <c r="H145" s="15">
        <v>7</v>
      </c>
      <c r="I145" s="15">
        <v>9</v>
      </c>
      <c r="J145" s="15">
        <v>11</v>
      </c>
      <c r="K145" s="94">
        <v>30</v>
      </c>
    </row>
    <row r="146" spans="4:11" x14ac:dyDescent="0.25">
      <c r="D146" s="13">
        <v>8</v>
      </c>
      <c r="E146" s="15"/>
      <c r="F146" s="15">
        <v>3</v>
      </c>
      <c r="G146" s="15">
        <v>5</v>
      </c>
      <c r="H146" s="15">
        <v>7</v>
      </c>
      <c r="I146" s="15">
        <v>9</v>
      </c>
      <c r="J146" s="15">
        <v>11</v>
      </c>
      <c r="K146" s="94">
        <v>30</v>
      </c>
    </row>
    <row r="147" spans="4:11" x14ac:dyDescent="0.25">
      <c r="D147" s="20">
        <v>9</v>
      </c>
      <c r="E147" s="22"/>
      <c r="F147" s="22">
        <v>3</v>
      </c>
      <c r="G147" s="22">
        <v>5</v>
      </c>
      <c r="H147" s="22">
        <v>7</v>
      </c>
      <c r="I147" s="22">
        <v>9</v>
      </c>
      <c r="J147" s="22">
        <v>11</v>
      </c>
      <c r="K147" s="95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Grundlagen</vt:lpstr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Willeke</dc:creator>
  <cp:lastModifiedBy>Dieter Willeke</cp:lastModifiedBy>
  <cp:lastPrinted>2022-11-21T08:37:06Z</cp:lastPrinted>
  <dcterms:created xsi:type="dcterms:W3CDTF">2022-11-02T15:36:57Z</dcterms:created>
  <dcterms:modified xsi:type="dcterms:W3CDTF">2023-01-16T15:53:47Z</dcterms:modified>
</cp:coreProperties>
</file>